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7"/>
  </bookViews>
  <sheets>
    <sheet name="p" sheetId="1" r:id="rId1"/>
    <sheet name="i" sheetId="2" r:id="rId2"/>
    <sheet name="E(a)" sheetId="3" r:id="rId3"/>
    <sheet name="c" sheetId="4" r:id="rId4"/>
    <sheet name="R" sheetId="5" r:id="rId5"/>
    <sheet name="n" sheetId="6" r:id="rId6"/>
    <sheet name="k" sheetId="7" r:id="rId7"/>
    <sheet name="Zentral" sheetId="8" r:id="rId8"/>
  </sheets>
  <definedNames>
    <definedName name="solver_adj" localSheetId="7" hidden="1">'Zentral'!$M$60</definedName>
    <definedName name="solver_cvg" localSheetId="7" hidden="1">0.001</definedName>
    <definedName name="solver_drv" localSheetId="7" hidden="1">1</definedName>
    <definedName name="solver_est" localSheetId="7" hidden="1">1</definedName>
    <definedName name="solver_itr" localSheetId="7" hidden="1">1000</definedName>
    <definedName name="solver_lin" localSheetId="7" hidden="1">2</definedName>
    <definedName name="solver_neg" localSheetId="7" hidden="1">2</definedName>
    <definedName name="solver_num" localSheetId="7" hidden="1">0</definedName>
    <definedName name="solver_nwt" localSheetId="7" hidden="1">1</definedName>
    <definedName name="solver_opt" localSheetId="7" hidden="1">'Zentral'!$N$63</definedName>
    <definedName name="solver_pre" localSheetId="7" hidden="1">0.000001</definedName>
    <definedName name="solver_scl" localSheetId="7" hidden="1">2</definedName>
    <definedName name="solver_sho" localSheetId="7" hidden="1">2</definedName>
    <definedName name="solver_tim" localSheetId="7" hidden="1">100</definedName>
    <definedName name="solver_tol" localSheetId="7" hidden="1">0.05</definedName>
    <definedName name="solver_typ" localSheetId="7" hidden="1">3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<sst xmlns="http://schemas.openxmlformats.org/spreadsheetml/2006/main" count="83" uniqueCount="56">
  <si>
    <t>Ausfallwahrscheinlichkeit</t>
  </si>
  <si>
    <t>Kreditbetrag</t>
  </si>
  <si>
    <t>Kreditzins</t>
  </si>
  <si>
    <t>Emissionsprov. C.P.</t>
  </si>
  <si>
    <t>Anzahl Teilnehmer Syndizierung</t>
  </si>
  <si>
    <t>Alternativen</t>
  </si>
  <si>
    <t>E(Gewinn)</t>
  </si>
  <si>
    <t>p</t>
  </si>
  <si>
    <t>Kreditzins i</t>
  </si>
  <si>
    <t>A</t>
  </si>
  <si>
    <t>B</t>
  </si>
  <si>
    <t>C</t>
  </si>
  <si>
    <t>Reputationskosten</t>
  </si>
  <si>
    <t>Klasse</t>
  </si>
  <si>
    <t>Ausfall</t>
  </si>
  <si>
    <t>kein Ausfall</t>
  </si>
  <si>
    <t>Belegung</t>
  </si>
  <si>
    <t>Symbol</t>
  </si>
  <si>
    <t>N</t>
  </si>
  <si>
    <t>i</t>
  </si>
  <si>
    <t>c</t>
  </si>
  <si>
    <t>a</t>
  </si>
  <si>
    <t>R</t>
  </si>
  <si>
    <t>n</t>
  </si>
  <si>
    <t>k</t>
  </si>
  <si>
    <t>Teilnahmeprov. Konsortium</t>
  </si>
  <si>
    <t>q</t>
  </si>
  <si>
    <t>0,00 - 0,20</t>
  </si>
  <si>
    <t>0,20 - 0,40</t>
  </si>
  <si>
    <t>0,40 - 0,60</t>
  </si>
  <si>
    <t>0,60 - 0,80</t>
  </si>
  <si>
    <t>0,80 - 1,00</t>
  </si>
  <si>
    <t>Mitte</t>
  </si>
  <si>
    <t>E(a)</t>
  </si>
  <si>
    <t>Emissionsprovision c</t>
  </si>
  <si>
    <t>Ausfallwahrscheinlichkeit p</t>
  </si>
  <si>
    <t>Reputationskosten R</t>
  </si>
  <si>
    <t>Anzahl Konsortialmitglieder n</t>
  </si>
  <si>
    <t>Konsortialprovision k</t>
  </si>
  <si>
    <t>Verteilung des Nichtplazierungsanteils:</t>
  </si>
  <si>
    <t>Parameterbezeichnung</t>
  </si>
  <si>
    <t>Erw. Nichtplazierungsanteil</t>
  </si>
  <si>
    <t>Bewertung der Alternativen anhand des erwarteten Gewinns:</t>
  </si>
  <si>
    <t>Sensitivitätsanalysen:</t>
  </si>
  <si>
    <t>Die dazugehörigen Diagramme heißen p, i, E(a), c, R, n und k.</t>
  </si>
  <si>
    <t>Wahl von A</t>
  </si>
  <si>
    <r>
      <t>Kritische Werte</t>
    </r>
    <r>
      <rPr>
        <b/>
        <u val="single"/>
        <sz val="10"/>
        <rFont val="Arial"/>
        <family val="2"/>
      </rPr>
      <t xml:space="preserve"> für Wechsel:</t>
    </r>
  </si>
  <si>
    <t>Von A zu C</t>
  </si>
  <si>
    <t>Von C zu B</t>
  </si>
  <si>
    <t>Von C zu A</t>
  </si>
  <si>
    <t>Von B zu C</t>
  </si>
  <si>
    <t>A dominiert B und C</t>
  </si>
  <si>
    <t xml:space="preserve"> </t>
  </si>
  <si>
    <t>Neue Parameterbelegung:</t>
  </si>
  <si>
    <t>Übungsaufgaben b) und c)</t>
  </si>
  <si>
    <t>Von A zu B</t>
  </si>
</sst>
</file>

<file path=xl/styles.xml><?xml version="1.0" encoding="utf-8"?>
<styleSheet xmlns="http://schemas.openxmlformats.org/spreadsheetml/2006/main">
  <numFmts count="2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0.00E+00;\ݔ"/>
    <numFmt numFmtId="168" formatCode="0.00E+00;\ଈ"/>
    <numFmt numFmtId="169" formatCode="0.0E+00;\ଈ"/>
    <numFmt numFmtId="170" formatCode="0.000E+00;\ଈ"/>
    <numFmt numFmtId="171" formatCode="0.0000E+00;\ଈ"/>
    <numFmt numFmtId="172" formatCode="0.00000E+00;\ଈ"/>
    <numFmt numFmtId="173" formatCode="0.000000E+00;\ଈ"/>
    <numFmt numFmtId="174" formatCode="0.0000000E+00;\ଈ"/>
    <numFmt numFmtId="175" formatCode="0.00000000E+00;\ଈ"/>
    <numFmt numFmtId="176" formatCode="0.000000000E+00;\ଈ"/>
    <numFmt numFmtId="177" formatCode="0.000000"/>
    <numFmt numFmtId="178" formatCode="0.0%"/>
    <numFmt numFmtId="179" formatCode="#,##0.0"/>
    <numFmt numFmtId="180" formatCode="0.0000000"/>
    <numFmt numFmtId="181" formatCode="0.00000"/>
    <numFmt numFmtId="182" formatCode="0.00000000"/>
  </numFmts>
  <fonts count="1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Times New Roman (PCL6)"/>
      <family val="1"/>
    </font>
    <font>
      <b/>
      <sz val="12"/>
      <name val="Times New Roman (PCL6)"/>
      <family val="1"/>
    </font>
    <font>
      <sz val="12"/>
      <name val="Times New Roman (PCL6)"/>
      <family val="1"/>
    </font>
    <font>
      <sz val="10"/>
      <name val="Times New Roman (PCL6)"/>
      <family val="1"/>
    </font>
    <font>
      <b/>
      <sz val="12"/>
      <name val="Times New Roman"/>
      <family val="1"/>
    </font>
    <font>
      <b/>
      <sz val="10"/>
      <color indexed="17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color indexed="11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3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4" xfId="0" applyNumberFormat="1" applyBorder="1" applyAlignment="1">
      <alignment/>
    </xf>
    <xf numFmtId="0" fontId="0" fillId="2" borderId="3" xfId="0" applyFill="1" applyBorder="1" applyAlignment="1">
      <alignment horizontal="left"/>
    </xf>
    <xf numFmtId="1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1" fontId="0" fillId="0" borderId="5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1" fontId="0" fillId="0" borderId="3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/>
    </xf>
    <xf numFmtId="1" fontId="0" fillId="0" borderId="3" xfId="0" applyNumberForma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1" fontId="0" fillId="0" borderId="6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0" fontId="5" fillId="0" borderId="3" xfId="0" applyFont="1" applyBorder="1" applyAlignment="1">
      <alignment horizontal="left"/>
    </xf>
    <xf numFmtId="1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177" fontId="5" fillId="2" borderId="3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5" fillId="0" borderId="6" xfId="0" applyFont="1" applyBorder="1" applyAlignment="1">
      <alignment/>
    </xf>
    <xf numFmtId="1" fontId="0" fillId="0" borderId="6" xfId="0" applyNumberForma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66" fontId="5" fillId="2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166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0" fontId="1" fillId="0" borderId="4" xfId="0" applyFont="1" applyBorder="1" applyAlignment="1">
      <alignment/>
    </xf>
    <xf numFmtId="1" fontId="0" fillId="0" borderId="2" xfId="0" applyNumberFormat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" fontId="0" fillId="3" borderId="0" xfId="0" applyNumberFormat="1" applyFont="1" applyFill="1" applyBorder="1" applyAlignment="1">
      <alignment horizontal="right"/>
    </xf>
    <xf numFmtId="1" fontId="0" fillId="3" borderId="0" xfId="0" applyNumberFormat="1" applyFill="1" applyBorder="1" applyAlignment="1">
      <alignment/>
    </xf>
    <xf numFmtId="181" fontId="5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Sensitivität bzgl. der Ausfallwahrscheinlichkeit 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9"/>
          <c:w val="0.9055"/>
          <c:h val="0.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Zentral!$B$25:$K$25</c:f>
              <c:numCache>
                <c:ptCount val="10"/>
                <c:pt idx="0">
                  <c:v>0.0421</c:v>
                </c:pt>
                <c:pt idx="1">
                  <c:v>0.04215</c:v>
                </c:pt>
                <c:pt idx="2">
                  <c:v>0.0422</c:v>
                </c:pt>
                <c:pt idx="3">
                  <c:v>0.04225</c:v>
                </c:pt>
                <c:pt idx="4">
                  <c:v>0.0423</c:v>
                </c:pt>
                <c:pt idx="5">
                  <c:v>0.04235</c:v>
                </c:pt>
                <c:pt idx="6">
                  <c:v>0.0424</c:v>
                </c:pt>
                <c:pt idx="7">
                  <c:v>0.04245</c:v>
                </c:pt>
                <c:pt idx="8">
                  <c:v>0.0425</c:v>
                </c:pt>
                <c:pt idx="9">
                  <c:v>0.04255</c:v>
                </c:pt>
              </c:numCache>
            </c:numRef>
          </c:cat>
          <c:val>
            <c:numRef>
              <c:f>Zentral!$B$26:$K$26</c:f>
              <c:numCache>
                <c:ptCount val="10"/>
                <c:pt idx="0">
                  <c:v>1008175</c:v>
                </c:pt>
                <c:pt idx="1">
                  <c:v>1005512.5</c:v>
                </c:pt>
                <c:pt idx="2">
                  <c:v>1002850</c:v>
                </c:pt>
                <c:pt idx="3">
                  <c:v>1000187.5</c:v>
                </c:pt>
                <c:pt idx="4">
                  <c:v>997525</c:v>
                </c:pt>
                <c:pt idx="5">
                  <c:v>994862.5</c:v>
                </c:pt>
                <c:pt idx="6">
                  <c:v>992200</c:v>
                </c:pt>
                <c:pt idx="7">
                  <c:v>989537.5</c:v>
                </c:pt>
                <c:pt idx="8">
                  <c:v>986875</c:v>
                </c:pt>
                <c:pt idx="9">
                  <c:v>984212.5000000005</c:v>
                </c:pt>
              </c:numCache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Zentral!$B$25:$K$25</c:f>
              <c:numCache>
                <c:ptCount val="10"/>
                <c:pt idx="0">
                  <c:v>0.0421</c:v>
                </c:pt>
                <c:pt idx="1">
                  <c:v>0.04215</c:v>
                </c:pt>
                <c:pt idx="2">
                  <c:v>0.0422</c:v>
                </c:pt>
                <c:pt idx="3">
                  <c:v>0.04225</c:v>
                </c:pt>
                <c:pt idx="4">
                  <c:v>0.0423</c:v>
                </c:pt>
                <c:pt idx="5">
                  <c:v>0.04235</c:v>
                </c:pt>
                <c:pt idx="6">
                  <c:v>0.0424</c:v>
                </c:pt>
                <c:pt idx="7">
                  <c:v>0.04245</c:v>
                </c:pt>
                <c:pt idx="8">
                  <c:v>0.0425</c:v>
                </c:pt>
                <c:pt idx="9">
                  <c:v>0.04255</c:v>
                </c:pt>
              </c:numCache>
            </c:numRef>
          </c:cat>
          <c:val>
            <c:numRef>
              <c:f>Zentral!$B$27:$K$27</c:f>
              <c:numCache>
                <c:ptCount val="10"/>
                <c:pt idx="0">
                  <c:v>999284.75</c:v>
                </c:pt>
                <c:pt idx="1">
                  <c:v>998829.625</c:v>
                </c:pt>
                <c:pt idx="2">
                  <c:v>998374.5</c:v>
                </c:pt>
                <c:pt idx="3">
                  <c:v>997919.375</c:v>
                </c:pt>
                <c:pt idx="4">
                  <c:v>997464.25</c:v>
                </c:pt>
                <c:pt idx="5">
                  <c:v>997009.125</c:v>
                </c:pt>
                <c:pt idx="6">
                  <c:v>996554</c:v>
                </c:pt>
                <c:pt idx="7">
                  <c:v>996098.875</c:v>
                </c:pt>
                <c:pt idx="8">
                  <c:v>995643.75</c:v>
                </c:pt>
                <c:pt idx="9">
                  <c:v>995188.625</c:v>
                </c:pt>
              </c:numCache>
            </c:numRef>
          </c:val>
          <c:smooth val="0"/>
        </c:ser>
        <c:ser>
          <c:idx val="2"/>
          <c:order val="2"/>
          <c:tx>
            <c:v>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Zentral!$B$25:$K$25</c:f>
              <c:numCache>
                <c:ptCount val="10"/>
                <c:pt idx="0">
                  <c:v>0.0421</c:v>
                </c:pt>
                <c:pt idx="1">
                  <c:v>0.04215</c:v>
                </c:pt>
                <c:pt idx="2">
                  <c:v>0.0422</c:v>
                </c:pt>
                <c:pt idx="3">
                  <c:v>0.04225</c:v>
                </c:pt>
                <c:pt idx="4">
                  <c:v>0.0423</c:v>
                </c:pt>
                <c:pt idx="5">
                  <c:v>0.04235</c:v>
                </c:pt>
                <c:pt idx="6">
                  <c:v>0.0424</c:v>
                </c:pt>
                <c:pt idx="7">
                  <c:v>0.04245</c:v>
                </c:pt>
                <c:pt idx="8">
                  <c:v>0.0425</c:v>
                </c:pt>
                <c:pt idx="9">
                  <c:v>0.04255</c:v>
                </c:pt>
              </c:numCache>
            </c:numRef>
          </c:cat>
          <c:val>
            <c:numRef>
              <c:f>Zentral!$B$28:$K$28</c:f>
              <c:numCache>
                <c:ptCount val="10"/>
                <c:pt idx="0">
                  <c:v>1004087.5</c:v>
                </c:pt>
                <c:pt idx="1">
                  <c:v>1002756.25</c:v>
                </c:pt>
                <c:pt idx="2">
                  <c:v>1001425</c:v>
                </c:pt>
                <c:pt idx="3">
                  <c:v>1000093.7499999999</c:v>
                </c:pt>
                <c:pt idx="4">
                  <c:v>998762.5000000001</c:v>
                </c:pt>
                <c:pt idx="5">
                  <c:v>997431.25</c:v>
                </c:pt>
                <c:pt idx="6">
                  <c:v>996100</c:v>
                </c:pt>
                <c:pt idx="7">
                  <c:v>994768.75</c:v>
                </c:pt>
                <c:pt idx="8">
                  <c:v>993437.4999999999</c:v>
                </c:pt>
                <c:pt idx="9">
                  <c:v>992106.2500000001</c:v>
                </c:pt>
              </c:numCache>
            </c:numRef>
          </c:val>
          <c:smooth val="0"/>
        </c:ser>
        <c:axId val="49947523"/>
        <c:axId val="46874524"/>
      </c:lineChart>
      <c:cat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Ausfallwahrscheinlichkeit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874524"/>
        <c:crossesAt val="990000"/>
        <c:auto val="1"/>
        <c:lblOffset val="100"/>
        <c:noMultiLvlLbl val="0"/>
      </c:catAx>
      <c:valAx>
        <c:axId val="46874524"/>
        <c:scaling>
          <c:orientation val="minMax"/>
          <c:max val="1010000"/>
          <c:min val="9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E(Gewinn)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94752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2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Sensitivität bzgl. des Kreditzinssatzes i</a:t>
            </a:r>
          </a:p>
        </c:rich>
      </c:tx>
      <c:layout>
        <c:manualLayout>
          <c:xMode val="factor"/>
          <c:yMode val="factor"/>
          <c:x val="0.004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105"/>
          <c:w val="0.898"/>
          <c:h val="0.823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Zentral!$B$31:$K$31</c:f>
              <c:numCache>
                <c:ptCount val="10"/>
                <c:pt idx="0">
                  <c:v>0.06225</c:v>
                </c:pt>
                <c:pt idx="1">
                  <c:v>0.0623</c:v>
                </c:pt>
                <c:pt idx="2">
                  <c:v>0.06235</c:v>
                </c:pt>
                <c:pt idx="3">
                  <c:v>0.0624</c:v>
                </c:pt>
                <c:pt idx="4">
                  <c:v>0.06245</c:v>
                </c:pt>
                <c:pt idx="5">
                  <c:v>0.0625</c:v>
                </c:pt>
                <c:pt idx="6">
                  <c:v>0.06255</c:v>
                </c:pt>
                <c:pt idx="7">
                  <c:v>0.0626</c:v>
                </c:pt>
                <c:pt idx="8">
                  <c:v>0.06265</c:v>
                </c:pt>
                <c:pt idx="9">
                  <c:v>0.0627</c:v>
                </c:pt>
              </c:numCache>
            </c:numRef>
          </c:cat>
          <c:val>
            <c:numRef>
              <c:f>Zentral!$B$32:$K$32</c:f>
              <c:numCache>
                <c:ptCount val="10"/>
                <c:pt idx="0">
                  <c:v>988000</c:v>
                </c:pt>
                <c:pt idx="1">
                  <c:v>990400</c:v>
                </c:pt>
                <c:pt idx="2">
                  <c:v>992800</c:v>
                </c:pt>
                <c:pt idx="3">
                  <c:v>995199.9999999995</c:v>
                </c:pt>
                <c:pt idx="4">
                  <c:v>997600</c:v>
                </c:pt>
                <c:pt idx="5">
                  <c:v>1000000</c:v>
                </c:pt>
                <c:pt idx="6">
                  <c:v>1002399.9999999995</c:v>
                </c:pt>
                <c:pt idx="7">
                  <c:v>1004800</c:v>
                </c:pt>
                <c:pt idx="8">
                  <c:v>1007200</c:v>
                </c:pt>
                <c:pt idx="9">
                  <c:v>1009600</c:v>
                </c:pt>
              </c:numCache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Zentral!$B$31:$K$31</c:f>
              <c:numCache>
                <c:ptCount val="10"/>
                <c:pt idx="0">
                  <c:v>0.06225</c:v>
                </c:pt>
                <c:pt idx="1">
                  <c:v>0.0623</c:v>
                </c:pt>
                <c:pt idx="2">
                  <c:v>0.06235</c:v>
                </c:pt>
                <c:pt idx="3">
                  <c:v>0.0624</c:v>
                </c:pt>
                <c:pt idx="4">
                  <c:v>0.06245</c:v>
                </c:pt>
                <c:pt idx="5">
                  <c:v>0.0625</c:v>
                </c:pt>
                <c:pt idx="6">
                  <c:v>0.06255</c:v>
                </c:pt>
                <c:pt idx="7">
                  <c:v>0.0626</c:v>
                </c:pt>
                <c:pt idx="8">
                  <c:v>0.06265</c:v>
                </c:pt>
                <c:pt idx="9">
                  <c:v>0.0627</c:v>
                </c:pt>
              </c:numCache>
            </c:numRef>
          </c:cat>
          <c:val>
            <c:numRef>
              <c:f>Zentral!$B$33:$K$33</c:f>
              <c:numCache>
                <c:ptCount val="10"/>
                <c:pt idx="0">
                  <c:v>995960</c:v>
                </c:pt>
                <c:pt idx="1">
                  <c:v>996368</c:v>
                </c:pt>
                <c:pt idx="2">
                  <c:v>996776</c:v>
                </c:pt>
                <c:pt idx="3">
                  <c:v>997184</c:v>
                </c:pt>
                <c:pt idx="4">
                  <c:v>997592</c:v>
                </c:pt>
                <c:pt idx="5">
                  <c:v>998000</c:v>
                </c:pt>
                <c:pt idx="6">
                  <c:v>998408</c:v>
                </c:pt>
                <c:pt idx="7">
                  <c:v>998816</c:v>
                </c:pt>
                <c:pt idx="8">
                  <c:v>999224</c:v>
                </c:pt>
                <c:pt idx="9">
                  <c:v>999632</c:v>
                </c:pt>
              </c:numCache>
            </c:numRef>
          </c:val>
          <c:smooth val="0"/>
        </c:ser>
        <c:ser>
          <c:idx val="2"/>
          <c:order val="2"/>
          <c:tx>
            <c:v>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Zentral!$B$31:$K$31</c:f>
              <c:numCache>
                <c:ptCount val="10"/>
                <c:pt idx="0">
                  <c:v>0.06225</c:v>
                </c:pt>
                <c:pt idx="1">
                  <c:v>0.0623</c:v>
                </c:pt>
                <c:pt idx="2">
                  <c:v>0.06235</c:v>
                </c:pt>
                <c:pt idx="3">
                  <c:v>0.0624</c:v>
                </c:pt>
                <c:pt idx="4">
                  <c:v>0.06245</c:v>
                </c:pt>
                <c:pt idx="5">
                  <c:v>0.0625</c:v>
                </c:pt>
                <c:pt idx="6">
                  <c:v>0.06255</c:v>
                </c:pt>
                <c:pt idx="7">
                  <c:v>0.0626</c:v>
                </c:pt>
                <c:pt idx="8">
                  <c:v>0.06265</c:v>
                </c:pt>
                <c:pt idx="9">
                  <c:v>0.0627</c:v>
                </c:pt>
              </c:numCache>
            </c:numRef>
          </c:cat>
          <c:val>
            <c:numRef>
              <c:f>Zentral!$B$34:$K$34</c:f>
              <c:numCache>
                <c:ptCount val="10"/>
                <c:pt idx="0">
                  <c:v>994000</c:v>
                </c:pt>
                <c:pt idx="1">
                  <c:v>995200</c:v>
                </c:pt>
                <c:pt idx="2">
                  <c:v>996400</c:v>
                </c:pt>
                <c:pt idx="3">
                  <c:v>997600</c:v>
                </c:pt>
                <c:pt idx="4">
                  <c:v>998800</c:v>
                </c:pt>
                <c:pt idx="5">
                  <c:v>1000000</c:v>
                </c:pt>
                <c:pt idx="6">
                  <c:v>1001199.9999999998</c:v>
                </c:pt>
                <c:pt idx="7">
                  <c:v>1002400</c:v>
                </c:pt>
                <c:pt idx="8">
                  <c:v>1003600</c:v>
                </c:pt>
                <c:pt idx="9">
                  <c:v>1004800.0000000002</c:v>
                </c:pt>
              </c:numCache>
            </c:numRef>
          </c:val>
          <c:smooth val="0"/>
        </c:ser>
        <c:axId val="19217533"/>
        <c:axId val="38740070"/>
      </c:line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Kreditzinssatz 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  <c:max val="1008000"/>
          <c:min val="9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E(Gewinn)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21753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70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Sensitivität bzgl. des erwarteten Nichtplazierungsanteils E(a)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5"/>
          <c:w val="0.90175"/>
          <c:h val="0.82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Zentral!$B$37:$K$37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Zentral!$B$38:$K$38</c:f>
              <c:numCache>
                <c:ptCount val="10"/>
                <c:pt idx="0">
                  <c:v>1120000</c:v>
                </c:pt>
                <c:pt idx="1">
                  <c:v>1120000</c:v>
                </c:pt>
                <c:pt idx="2">
                  <c:v>1120000</c:v>
                </c:pt>
                <c:pt idx="3">
                  <c:v>1120000</c:v>
                </c:pt>
                <c:pt idx="4">
                  <c:v>1120000</c:v>
                </c:pt>
                <c:pt idx="5">
                  <c:v>1120000</c:v>
                </c:pt>
                <c:pt idx="6">
                  <c:v>1120000</c:v>
                </c:pt>
                <c:pt idx="7">
                  <c:v>1120000</c:v>
                </c:pt>
                <c:pt idx="8">
                  <c:v>1120000</c:v>
                </c:pt>
                <c:pt idx="9">
                  <c:v>1120000</c:v>
                </c:pt>
              </c:numCache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Zentral!$B$37:$K$37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Zentral!$B$39:$K$39</c:f>
              <c:numCache>
                <c:ptCount val="10"/>
                <c:pt idx="0">
                  <c:v>1010000</c:v>
                </c:pt>
                <c:pt idx="1">
                  <c:v>1022000</c:v>
                </c:pt>
                <c:pt idx="2">
                  <c:v>1034000</c:v>
                </c:pt>
                <c:pt idx="3">
                  <c:v>1046000</c:v>
                </c:pt>
                <c:pt idx="4">
                  <c:v>1058000</c:v>
                </c:pt>
                <c:pt idx="5">
                  <c:v>1070000</c:v>
                </c:pt>
                <c:pt idx="6">
                  <c:v>1082000</c:v>
                </c:pt>
                <c:pt idx="7">
                  <c:v>1094000</c:v>
                </c:pt>
                <c:pt idx="8">
                  <c:v>1106000</c:v>
                </c:pt>
                <c:pt idx="9">
                  <c:v>1118000</c:v>
                </c:pt>
              </c:numCache>
            </c:numRef>
          </c:val>
          <c:smooth val="0"/>
        </c:ser>
        <c:ser>
          <c:idx val="2"/>
          <c:order val="2"/>
          <c:tx>
            <c:v>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Zentral!$B$37:$K$37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Zentral!$B$40:$K$40</c:f>
              <c:numCache>
                <c:ptCount val="10"/>
                <c:pt idx="0">
                  <c:v>1060000</c:v>
                </c:pt>
                <c:pt idx="1">
                  <c:v>1060000</c:v>
                </c:pt>
                <c:pt idx="2">
                  <c:v>1060000</c:v>
                </c:pt>
                <c:pt idx="3">
                  <c:v>1060000</c:v>
                </c:pt>
                <c:pt idx="4">
                  <c:v>1060000</c:v>
                </c:pt>
                <c:pt idx="5">
                  <c:v>1060000</c:v>
                </c:pt>
                <c:pt idx="6">
                  <c:v>1060000</c:v>
                </c:pt>
                <c:pt idx="7">
                  <c:v>1060000</c:v>
                </c:pt>
                <c:pt idx="8">
                  <c:v>1060000</c:v>
                </c:pt>
                <c:pt idx="9">
                  <c:v>1060000</c:v>
                </c:pt>
              </c:numCache>
            </c:numRef>
          </c:val>
          <c:smooth val="0"/>
        </c:ser>
        <c:axId val="13116311"/>
        <c:axId val="50937936"/>
      </c:lineChart>
      <c:cat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  <c:max val="1200000"/>
          <c:min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E(Gewinn)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116311"/>
        <c:crossesAt val="1"/>
        <c:crossBetween val="midCat"/>
        <c:dispUnits/>
        <c:majorUnit val="2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2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Sensitivität bzgl. der Emissionsprovision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9"/>
          <c:w val="0.90075"/>
          <c:h val="0.822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Zentral!$B$43:$K$43</c:f>
              <c:numCache>
                <c:ptCount val="10"/>
                <c:pt idx="0">
                  <c:v>0.02</c:v>
                </c:pt>
                <c:pt idx="1">
                  <c:v>0.0205</c:v>
                </c:pt>
                <c:pt idx="2">
                  <c:v>0.021</c:v>
                </c:pt>
                <c:pt idx="3">
                  <c:v>0.0215</c:v>
                </c:pt>
                <c:pt idx="4">
                  <c:v>0.022</c:v>
                </c:pt>
                <c:pt idx="5">
                  <c:v>0.0225</c:v>
                </c:pt>
                <c:pt idx="6">
                  <c:v>0.023</c:v>
                </c:pt>
                <c:pt idx="7">
                  <c:v>0.0235</c:v>
                </c:pt>
                <c:pt idx="8">
                  <c:v>0.024</c:v>
                </c:pt>
                <c:pt idx="9">
                  <c:v>0.0245</c:v>
                </c:pt>
              </c:numCache>
            </c:numRef>
          </c:cat>
          <c:val>
            <c:numRef>
              <c:f>Zentral!$B$44:$K$44</c:f>
              <c:numCache>
                <c:ptCount val="10"/>
                <c:pt idx="0">
                  <c:v>1120000</c:v>
                </c:pt>
                <c:pt idx="1">
                  <c:v>1120000</c:v>
                </c:pt>
                <c:pt idx="2">
                  <c:v>1120000</c:v>
                </c:pt>
                <c:pt idx="3">
                  <c:v>1120000</c:v>
                </c:pt>
                <c:pt idx="4">
                  <c:v>1120000</c:v>
                </c:pt>
                <c:pt idx="5">
                  <c:v>1120000</c:v>
                </c:pt>
                <c:pt idx="6">
                  <c:v>1120000</c:v>
                </c:pt>
                <c:pt idx="7">
                  <c:v>1120000</c:v>
                </c:pt>
                <c:pt idx="8">
                  <c:v>1120000</c:v>
                </c:pt>
                <c:pt idx="9">
                  <c:v>1120000</c:v>
                </c:pt>
              </c:numCache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Zentral!$B$43:$K$43</c:f>
              <c:numCache>
                <c:ptCount val="10"/>
                <c:pt idx="0">
                  <c:v>0.02</c:v>
                </c:pt>
                <c:pt idx="1">
                  <c:v>0.0205</c:v>
                </c:pt>
                <c:pt idx="2">
                  <c:v>0.021</c:v>
                </c:pt>
                <c:pt idx="3">
                  <c:v>0.0215</c:v>
                </c:pt>
                <c:pt idx="4">
                  <c:v>0.022</c:v>
                </c:pt>
                <c:pt idx="5">
                  <c:v>0.0225</c:v>
                </c:pt>
                <c:pt idx="6">
                  <c:v>0.023</c:v>
                </c:pt>
                <c:pt idx="7">
                  <c:v>0.0235</c:v>
                </c:pt>
                <c:pt idx="8">
                  <c:v>0.024</c:v>
                </c:pt>
                <c:pt idx="9">
                  <c:v>0.0245</c:v>
                </c:pt>
              </c:numCache>
            </c:numRef>
          </c:cat>
          <c:val>
            <c:numRef>
              <c:f>Zentral!$B$45:$K$45</c:f>
              <c:numCache>
                <c:ptCount val="10"/>
                <c:pt idx="0">
                  <c:v>1018400</c:v>
                </c:pt>
                <c:pt idx="1">
                  <c:v>1039150</c:v>
                </c:pt>
                <c:pt idx="2">
                  <c:v>1059900</c:v>
                </c:pt>
                <c:pt idx="3">
                  <c:v>1080649.9999999998</c:v>
                </c:pt>
                <c:pt idx="4">
                  <c:v>1101400</c:v>
                </c:pt>
                <c:pt idx="5">
                  <c:v>1122150</c:v>
                </c:pt>
                <c:pt idx="6">
                  <c:v>1142900</c:v>
                </c:pt>
                <c:pt idx="7">
                  <c:v>1163650</c:v>
                </c:pt>
                <c:pt idx="8">
                  <c:v>1184400</c:v>
                </c:pt>
                <c:pt idx="9">
                  <c:v>1205150</c:v>
                </c:pt>
              </c:numCache>
            </c:numRef>
          </c:val>
          <c:smooth val="0"/>
        </c:ser>
        <c:ser>
          <c:idx val="2"/>
          <c:order val="2"/>
          <c:tx>
            <c:v>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Zentral!$B$43:$K$43</c:f>
              <c:numCache>
                <c:ptCount val="10"/>
                <c:pt idx="0">
                  <c:v>0.02</c:v>
                </c:pt>
                <c:pt idx="1">
                  <c:v>0.0205</c:v>
                </c:pt>
                <c:pt idx="2">
                  <c:v>0.021</c:v>
                </c:pt>
                <c:pt idx="3">
                  <c:v>0.0215</c:v>
                </c:pt>
                <c:pt idx="4">
                  <c:v>0.022</c:v>
                </c:pt>
                <c:pt idx="5">
                  <c:v>0.0225</c:v>
                </c:pt>
                <c:pt idx="6">
                  <c:v>0.023</c:v>
                </c:pt>
                <c:pt idx="7">
                  <c:v>0.0235</c:v>
                </c:pt>
                <c:pt idx="8">
                  <c:v>0.024</c:v>
                </c:pt>
                <c:pt idx="9">
                  <c:v>0.0245</c:v>
                </c:pt>
              </c:numCache>
            </c:numRef>
          </c:cat>
          <c:val>
            <c:numRef>
              <c:f>Zentral!$B$46:$K$46</c:f>
              <c:numCache>
                <c:ptCount val="10"/>
                <c:pt idx="0">
                  <c:v>1060000</c:v>
                </c:pt>
                <c:pt idx="1">
                  <c:v>1060000</c:v>
                </c:pt>
                <c:pt idx="2">
                  <c:v>1060000</c:v>
                </c:pt>
                <c:pt idx="3">
                  <c:v>1060000</c:v>
                </c:pt>
                <c:pt idx="4">
                  <c:v>1060000</c:v>
                </c:pt>
                <c:pt idx="5">
                  <c:v>1060000</c:v>
                </c:pt>
                <c:pt idx="6">
                  <c:v>1060000</c:v>
                </c:pt>
                <c:pt idx="7">
                  <c:v>1060000</c:v>
                </c:pt>
                <c:pt idx="8">
                  <c:v>1060000</c:v>
                </c:pt>
                <c:pt idx="9">
                  <c:v>1060000</c:v>
                </c:pt>
              </c:numCache>
            </c:numRef>
          </c:val>
          <c:smooth val="0"/>
        </c:ser>
        <c:axId val="55788241"/>
        <c:axId val="32332122"/>
      </c:lineChart>
      <c:cat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Emissionsprovision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  <c:max val="1250000"/>
          <c:min val="97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E(Gewinn)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788241"/>
        <c:crossesAt val="1"/>
        <c:crossBetween val="midCat"/>
        <c:dispUnits/>
        <c:maj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69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Sensitivität bzgl. der Reputationskosten 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9"/>
          <c:w val="0.90075"/>
          <c:h val="0.822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Zentral!$B$49:$K$49</c:f>
              <c:numCache>
                <c:ptCount val="10"/>
                <c:pt idx="0">
                  <c:v>0</c:v>
                </c:pt>
                <c:pt idx="1">
                  <c:v>25000</c:v>
                </c:pt>
                <c:pt idx="2">
                  <c:v>50000</c:v>
                </c:pt>
                <c:pt idx="3">
                  <c:v>75000</c:v>
                </c:pt>
                <c:pt idx="4">
                  <c:v>100000</c:v>
                </c:pt>
                <c:pt idx="5">
                  <c:v>125000</c:v>
                </c:pt>
                <c:pt idx="6">
                  <c:v>150000</c:v>
                </c:pt>
                <c:pt idx="7">
                  <c:v>175000</c:v>
                </c:pt>
                <c:pt idx="8">
                  <c:v>200000</c:v>
                </c:pt>
                <c:pt idx="9">
                  <c:v>225000</c:v>
                </c:pt>
              </c:numCache>
            </c:numRef>
          </c:cat>
          <c:val>
            <c:numRef>
              <c:f>Zentral!$B$50:$K$50</c:f>
              <c:numCache>
                <c:ptCount val="10"/>
                <c:pt idx="0">
                  <c:v>1120000</c:v>
                </c:pt>
                <c:pt idx="1">
                  <c:v>1120000</c:v>
                </c:pt>
                <c:pt idx="2">
                  <c:v>1120000</c:v>
                </c:pt>
                <c:pt idx="3">
                  <c:v>1120000</c:v>
                </c:pt>
                <c:pt idx="4">
                  <c:v>1120000</c:v>
                </c:pt>
                <c:pt idx="5">
                  <c:v>1120000</c:v>
                </c:pt>
                <c:pt idx="6">
                  <c:v>1120000</c:v>
                </c:pt>
                <c:pt idx="7">
                  <c:v>1120000</c:v>
                </c:pt>
                <c:pt idx="8">
                  <c:v>1120000</c:v>
                </c:pt>
                <c:pt idx="9">
                  <c:v>1120000</c:v>
                </c:pt>
              </c:numCache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Zentral!$B$49:$K$49</c:f>
              <c:numCache>
                <c:ptCount val="10"/>
                <c:pt idx="0">
                  <c:v>0</c:v>
                </c:pt>
                <c:pt idx="1">
                  <c:v>25000</c:v>
                </c:pt>
                <c:pt idx="2">
                  <c:v>50000</c:v>
                </c:pt>
                <c:pt idx="3">
                  <c:v>75000</c:v>
                </c:pt>
                <c:pt idx="4">
                  <c:v>100000</c:v>
                </c:pt>
                <c:pt idx="5">
                  <c:v>125000</c:v>
                </c:pt>
                <c:pt idx="6">
                  <c:v>150000</c:v>
                </c:pt>
                <c:pt idx="7">
                  <c:v>175000</c:v>
                </c:pt>
                <c:pt idx="8">
                  <c:v>200000</c:v>
                </c:pt>
                <c:pt idx="9">
                  <c:v>225000</c:v>
                </c:pt>
              </c:numCache>
            </c:numRef>
          </c:cat>
          <c:val>
            <c:numRef>
              <c:f>Zentral!$B$51:$K$51</c:f>
              <c:numCache>
                <c:ptCount val="10"/>
                <c:pt idx="0">
                  <c:v>1020400</c:v>
                </c:pt>
                <c:pt idx="1">
                  <c:v>1019400</c:v>
                </c:pt>
                <c:pt idx="2">
                  <c:v>1018400</c:v>
                </c:pt>
                <c:pt idx="3">
                  <c:v>1017400</c:v>
                </c:pt>
                <c:pt idx="4">
                  <c:v>1016400</c:v>
                </c:pt>
                <c:pt idx="5">
                  <c:v>1015400</c:v>
                </c:pt>
                <c:pt idx="6">
                  <c:v>1014400</c:v>
                </c:pt>
                <c:pt idx="7">
                  <c:v>1013400</c:v>
                </c:pt>
                <c:pt idx="8">
                  <c:v>1012400</c:v>
                </c:pt>
                <c:pt idx="9">
                  <c:v>1011400</c:v>
                </c:pt>
              </c:numCache>
            </c:numRef>
          </c:val>
          <c:smooth val="0"/>
        </c:ser>
        <c:ser>
          <c:idx val="2"/>
          <c:order val="2"/>
          <c:tx>
            <c:v>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Zentral!$B$49:$K$49</c:f>
              <c:numCache>
                <c:ptCount val="10"/>
                <c:pt idx="0">
                  <c:v>0</c:v>
                </c:pt>
                <c:pt idx="1">
                  <c:v>25000</c:v>
                </c:pt>
                <c:pt idx="2">
                  <c:v>50000</c:v>
                </c:pt>
                <c:pt idx="3">
                  <c:v>75000</c:v>
                </c:pt>
                <c:pt idx="4">
                  <c:v>100000</c:v>
                </c:pt>
                <c:pt idx="5">
                  <c:v>125000</c:v>
                </c:pt>
                <c:pt idx="6">
                  <c:v>150000</c:v>
                </c:pt>
                <c:pt idx="7">
                  <c:v>175000</c:v>
                </c:pt>
                <c:pt idx="8">
                  <c:v>200000</c:v>
                </c:pt>
                <c:pt idx="9">
                  <c:v>225000</c:v>
                </c:pt>
              </c:numCache>
            </c:numRef>
          </c:cat>
          <c:val>
            <c:numRef>
              <c:f>Zentral!$B$52:$K$52</c:f>
              <c:numCache>
                <c:ptCount val="10"/>
                <c:pt idx="0">
                  <c:v>1060000</c:v>
                </c:pt>
                <c:pt idx="1">
                  <c:v>1060000</c:v>
                </c:pt>
                <c:pt idx="2">
                  <c:v>1060000</c:v>
                </c:pt>
                <c:pt idx="3">
                  <c:v>1060000</c:v>
                </c:pt>
                <c:pt idx="4">
                  <c:v>1060000</c:v>
                </c:pt>
                <c:pt idx="5">
                  <c:v>1060000</c:v>
                </c:pt>
                <c:pt idx="6">
                  <c:v>1060000</c:v>
                </c:pt>
                <c:pt idx="7">
                  <c:v>1060000</c:v>
                </c:pt>
                <c:pt idx="8">
                  <c:v>1060000</c:v>
                </c:pt>
                <c:pt idx="9">
                  <c:v>1060000</c:v>
                </c:pt>
              </c:numCache>
            </c:numRef>
          </c:val>
          <c:smooth val="0"/>
        </c:ser>
        <c:axId val="22553643"/>
        <c:axId val="1656196"/>
      </c:lineChart>
      <c:cat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Reputationskosten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  <c:max val="1150000"/>
          <c:min val="99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Erwarteter Gewinn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5536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3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Sensitivität bzgl. Anzahl Konsortialmitglieder 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875"/>
          <c:w val="0.90025"/>
          <c:h val="0.822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Zentral!$B$54:$K$54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Zentral!$B$55:$K$55</c:f>
              <c:numCache>
                <c:ptCount val="10"/>
                <c:pt idx="0">
                  <c:v>1120000</c:v>
                </c:pt>
                <c:pt idx="1">
                  <c:v>1120000</c:v>
                </c:pt>
                <c:pt idx="2">
                  <c:v>1120000</c:v>
                </c:pt>
                <c:pt idx="3">
                  <c:v>1120000</c:v>
                </c:pt>
                <c:pt idx="4">
                  <c:v>1120000</c:v>
                </c:pt>
                <c:pt idx="5">
                  <c:v>1120000</c:v>
                </c:pt>
                <c:pt idx="6">
                  <c:v>1120000</c:v>
                </c:pt>
                <c:pt idx="7">
                  <c:v>1120000</c:v>
                </c:pt>
                <c:pt idx="8">
                  <c:v>1120000</c:v>
                </c:pt>
                <c:pt idx="9">
                  <c:v>1120000</c:v>
                </c:pt>
              </c:numCache>
            </c:numRef>
          </c:val>
          <c:smooth val="0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Zentral!$B$54:$K$54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Zentral!$B$56:$K$56</c:f>
              <c:numCache>
                <c:ptCount val="10"/>
                <c:pt idx="0">
                  <c:v>1018400</c:v>
                </c:pt>
                <c:pt idx="1">
                  <c:v>1018400</c:v>
                </c:pt>
                <c:pt idx="2">
                  <c:v>1018400</c:v>
                </c:pt>
                <c:pt idx="3">
                  <c:v>1018400</c:v>
                </c:pt>
                <c:pt idx="4">
                  <c:v>1018400</c:v>
                </c:pt>
                <c:pt idx="5">
                  <c:v>1018400</c:v>
                </c:pt>
                <c:pt idx="6">
                  <c:v>1018400</c:v>
                </c:pt>
                <c:pt idx="7">
                  <c:v>1018400</c:v>
                </c:pt>
                <c:pt idx="8">
                  <c:v>1018400</c:v>
                </c:pt>
                <c:pt idx="9">
                  <c:v>1018400</c:v>
                </c:pt>
              </c:numCache>
            </c:numRef>
          </c:val>
          <c:smooth val="0"/>
        </c:ser>
        <c:ser>
          <c:idx val="2"/>
          <c:order val="2"/>
          <c:tx>
            <c:v>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Zentral!$B$54:$K$54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Zentral!$B$57:$K$57</c:f>
              <c:numCache>
                <c:ptCount val="10"/>
                <c:pt idx="0">
                  <c:v>1060000</c:v>
                </c:pt>
                <c:pt idx="1">
                  <c:v>706666.6666666665</c:v>
                </c:pt>
                <c:pt idx="2">
                  <c:v>530000</c:v>
                </c:pt>
                <c:pt idx="3">
                  <c:v>424000</c:v>
                </c:pt>
                <c:pt idx="4">
                  <c:v>353333.33333333326</c:v>
                </c:pt>
                <c:pt idx="5">
                  <c:v>302857.14285714284</c:v>
                </c:pt>
                <c:pt idx="6">
                  <c:v>265000</c:v>
                </c:pt>
                <c:pt idx="7">
                  <c:v>235555.5555555555</c:v>
                </c:pt>
                <c:pt idx="8">
                  <c:v>212000</c:v>
                </c:pt>
                <c:pt idx="9">
                  <c:v>192727.27272727268</c:v>
                </c:pt>
              </c:numCache>
            </c:numRef>
          </c:val>
          <c:smooth val="0"/>
        </c:ser>
        <c:axId val="14905765"/>
        <c:axId val="67043022"/>
      </c:lineChart>
      <c:cat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57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5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Sensitivität bzgl. der Konsortialprovision 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025"/>
          <c:w val="0.9"/>
          <c:h val="0.820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Zentral!$B$60:$K$60</c:f>
              <c:numCache>
                <c:ptCount val="10"/>
                <c:pt idx="0">
                  <c:v>0.017</c:v>
                </c:pt>
                <c:pt idx="1">
                  <c:v>0.018</c:v>
                </c:pt>
                <c:pt idx="2">
                  <c:v>0.019</c:v>
                </c:pt>
                <c:pt idx="3">
                  <c:v>0.02</c:v>
                </c:pt>
                <c:pt idx="4">
                  <c:v>0.021</c:v>
                </c:pt>
                <c:pt idx="5">
                  <c:v>0.022</c:v>
                </c:pt>
                <c:pt idx="6">
                  <c:v>0.023</c:v>
                </c:pt>
                <c:pt idx="7">
                  <c:v>0.024</c:v>
                </c:pt>
                <c:pt idx="8">
                  <c:v>0.025</c:v>
                </c:pt>
                <c:pt idx="9">
                  <c:v>0.026</c:v>
                </c:pt>
              </c:numCache>
            </c:numRef>
          </c:cat>
          <c:val>
            <c:numRef>
              <c:f>Zentral!$B$61:$K$61</c:f>
              <c:numCache>
                <c:ptCount val="10"/>
                <c:pt idx="0">
                  <c:v>1120000</c:v>
                </c:pt>
                <c:pt idx="1">
                  <c:v>1120000</c:v>
                </c:pt>
                <c:pt idx="2">
                  <c:v>1120000</c:v>
                </c:pt>
                <c:pt idx="3">
                  <c:v>1120000</c:v>
                </c:pt>
                <c:pt idx="4">
                  <c:v>1120000</c:v>
                </c:pt>
                <c:pt idx="5">
                  <c:v>1120000</c:v>
                </c:pt>
                <c:pt idx="6">
                  <c:v>1120000</c:v>
                </c:pt>
                <c:pt idx="7">
                  <c:v>1120000</c:v>
                </c:pt>
                <c:pt idx="8">
                  <c:v>1120000</c:v>
                </c:pt>
                <c:pt idx="9">
                  <c:v>1120000</c:v>
                </c:pt>
              </c:numCache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Zentral!$B$60:$K$60</c:f>
              <c:numCache>
                <c:ptCount val="10"/>
                <c:pt idx="0">
                  <c:v>0.017</c:v>
                </c:pt>
                <c:pt idx="1">
                  <c:v>0.018</c:v>
                </c:pt>
                <c:pt idx="2">
                  <c:v>0.019</c:v>
                </c:pt>
                <c:pt idx="3">
                  <c:v>0.02</c:v>
                </c:pt>
                <c:pt idx="4">
                  <c:v>0.021</c:v>
                </c:pt>
                <c:pt idx="5">
                  <c:v>0.022</c:v>
                </c:pt>
                <c:pt idx="6">
                  <c:v>0.023</c:v>
                </c:pt>
                <c:pt idx="7">
                  <c:v>0.024</c:v>
                </c:pt>
                <c:pt idx="8">
                  <c:v>0.025</c:v>
                </c:pt>
                <c:pt idx="9">
                  <c:v>0.026</c:v>
                </c:pt>
              </c:numCache>
            </c:numRef>
          </c:cat>
          <c:val>
            <c:numRef>
              <c:f>Zentral!$B$62:$K$62</c:f>
              <c:numCache>
                <c:ptCount val="10"/>
                <c:pt idx="0">
                  <c:v>1018400</c:v>
                </c:pt>
                <c:pt idx="1">
                  <c:v>1018400</c:v>
                </c:pt>
                <c:pt idx="2">
                  <c:v>1018400</c:v>
                </c:pt>
                <c:pt idx="3">
                  <c:v>1018400</c:v>
                </c:pt>
                <c:pt idx="4">
                  <c:v>1018400</c:v>
                </c:pt>
                <c:pt idx="5">
                  <c:v>1018400</c:v>
                </c:pt>
                <c:pt idx="6">
                  <c:v>1018400</c:v>
                </c:pt>
                <c:pt idx="7">
                  <c:v>1018400</c:v>
                </c:pt>
                <c:pt idx="8">
                  <c:v>1018400</c:v>
                </c:pt>
                <c:pt idx="9">
                  <c:v>1018400</c:v>
                </c:pt>
              </c:numCache>
            </c:numRef>
          </c:val>
          <c:smooth val="0"/>
        </c:ser>
        <c:ser>
          <c:idx val="2"/>
          <c:order val="2"/>
          <c:tx>
            <c:v>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Zentral!$B$60:$K$60</c:f>
              <c:numCache>
                <c:ptCount val="10"/>
                <c:pt idx="0">
                  <c:v>0.017</c:v>
                </c:pt>
                <c:pt idx="1">
                  <c:v>0.018</c:v>
                </c:pt>
                <c:pt idx="2">
                  <c:v>0.019</c:v>
                </c:pt>
                <c:pt idx="3">
                  <c:v>0.02</c:v>
                </c:pt>
                <c:pt idx="4">
                  <c:v>0.021</c:v>
                </c:pt>
                <c:pt idx="5">
                  <c:v>0.022</c:v>
                </c:pt>
                <c:pt idx="6">
                  <c:v>0.023</c:v>
                </c:pt>
                <c:pt idx="7">
                  <c:v>0.024</c:v>
                </c:pt>
                <c:pt idx="8">
                  <c:v>0.025</c:v>
                </c:pt>
                <c:pt idx="9">
                  <c:v>0.026</c:v>
                </c:pt>
              </c:numCache>
            </c:numRef>
          </c:cat>
          <c:val>
            <c:numRef>
              <c:f>Zentral!$B$63:$K$63</c:f>
              <c:numCache>
                <c:ptCount val="10"/>
                <c:pt idx="0">
                  <c:v>985000</c:v>
                </c:pt>
                <c:pt idx="1">
                  <c:v>1010000</c:v>
                </c:pt>
                <c:pt idx="2">
                  <c:v>1035000</c:v>
                </c:pt>
                <c:pt idx="3">
                  <c:v>1060000</c:v>
                </c:pt>
                <c:pt idx="4">
                  <c:v>1085000</c:v>
                </c:pt>
                <c:pt idx="5">
                  <c:v>1110000</c:v>
                </c:pt>
                <c:pt idx="6">
                  <c:v>1135000</c:v>
                </c:pt>
                <c:pt idx="7">
                  <c:v>1160000</c:v>
                </c:pt>
                <c:pt idx="8">
                  <c:v>1185000</c:v>
                </c:pt>
                <c:pt idx="9">
                  <c:v>1210000</c:v>
                </c:pt>
              </c:numCache>
            </c:numRef>
          </c:val>
          <c:smooth val="0"/>
        </c:ser>
        <c:axId val="66516287"/>
        <c:axId val="61775672"/>
      </c:lineChart>
      <c:cat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Konsortialprovision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775672"/>
        <c:crosses val="autoZero"/>
        <c:auto val="1"/>
        <c:lblOffset val="100"/>
        <c:noMultiLvlLbl val="0"/>
      </c:catAx>
      <c:valAx>
        <c:axId val="61775672"/>
        <c:scaling>
          <c:orientation val="minMax"/>
          <c:max val="1200000"/>
          <c:min val="9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E(Gewinn)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516287"/>
        <c:crossesAt val="1"/>
        <c:crossBetween val="midCat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67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17</xdr:row>
      <xdr:rowOff>9525</xdr:rowOff>
    </xdr:from>
    <xdr:to>
      <xdr:col>2</xdr:col>
      <xdr:colOff>676275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105150" y="2905125"/>
          <a:ext cx="619125" cy="1619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16</xdr:row>
      <xdr:rowOff>123825</xdr:rowOff>
    </xdr:from>
    <xdr:to>
      <xdr:col>12</xdr:col>
      <xdr:colOff>552450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887075" y="2857500"/>
          <a:ext cx="180975" cy="6000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80" zoomScaleNormal="80" workbookViewId="0" topLeftCell="B29">
      <selection activeCell="M55" sqref="M55"/>
    </sheetView>
  </sheetViews>
  <sheetFormatPr defaultColWidth="11.421875" defaultRowHeight="12.75"/>
  <cols>
    <col min="1" max="1" width="34.28125" style="3" customWidth="1"/>
    <col min="2" max="2" width="11.421875" style="3" customWidth="1"/>
    <col min="3" max="3" width="12.57421875" style="3" customWidth="1"/>
    <col min="4" max="4" width="11.28125" style="3" customWidth="1"/>
    <col min="5" max="7" width="10.7109375" style="3" customWidth="1"/>
    <col min="8" max="8" width="12.57421875" style="3" customWidth="1"/>
    <col min="9" max="9" width="13.7109375" style="3" customWidth="1"/>
    <col min="10" max="10" width="12.28125" style="3" customWidth="1"/>
    <col min="11" max="11" width="10.7109375" style="3" customWidth="1"/>
    <col min="12" max="12" width="6.7109375" style="3" customWidth="1"/>
    <col min="13" max="13" width="15.421875" style="3" customWidth="1"/>
    <col min="14" max="14" width="8.57421875" style="3" customWidth="1"/>
    <col min="15" max="15" width="13.57421875" style="3" customWidth="1"/>
    <col min="16" max="16" width="10.7109375" style="3" customWidth="1"/>
    <col min="17" max="17" width="4.7109375" style="3" customWidth="1"/>
    <col min="18" max="25" width="11.421875" style="3" customWidth="1"/>
  </cols>
  <sheetData>
    <row r="1" ht="18">
      <c r="A1" s="1" t="s">
        <v>54</v>
      </c>
    </row>
    <row r="2" spans="1:25" s="73" customFormat="1" ht="18.75" customHeight="1">
      <c r="A2" s="20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5" ht="12.75">
      <c r="A3" s="20" t="s">
        <v>53</v>
      </c>
      <c r="E3" s="20" t="s">
        <v>39</v>
      </c>
    </row>
    <row r="4" spans="1:10" ht="12.75">
      <c r="A4" s="2"/>
      <c r="B4" s="2"/>
      <c r="C4" s="2"/>
      <c r="E4" s="2"/>
      <c r="F4" s="2"/>
      <c r="G4" s="2"/>
      <c r="H4" s="2"/>
      <c r="I4" s="2"/>
      <c r="J4" s="2"/>
    </row>
    <row r="5" spans="1:11" ht="12.75">
      <c r="A5" s="6" t="s">
        <v>40</v>
      </c>
      <c r="B5" s="6" t="s">
        <v>17</v>
      </c>
      <c r="C5" s="8" t="s">
        <v>16</v>
      </c>
      <c r="D5" s="40"/>
      <c r="E5" s="7"/>
      <c r="F5" s="8" t="s">
        <v>21</v>
      </c>
      <c r="G5" s="7"/>
      <c r="H5" s="8" t="s">
        <v>14</v>
      </c>
      <c r="I5" s="8" t="s">
        <v>15</v>
      </c>
      <c r="J5" s="8" t="s">
        <v>6</v>
      </c>
      <c r="K5" s="38"/>
    </row>
    <row r="6" spans="1:11" ht="12.75">
      <c r="A6" s="7" t="s">
        <v>0</v>
      </c>
      <c r="B6" s="7" t="s">
        <v>7</v>
      </c>
      <c r="C6" s="10">
        <v>0.04</v>
      </c>
      <c r="D6" s="40"/>
      <c r="E6" s="8" t="s">
        <v>13</v>
      </c>
      <c r="F6" s="8" t="s">
        <v>32</v>
      </c>
      <c r="G6" s="8" t="s">
        <v>26</v>
      </c>
      <c r="H6" s="11">
        <f>$C$6</f>
        <v>0.04</v>
      </c>
      <c r="I6" s="11">
        <f>1-$C$6</f>
        <v>0.96</v>
      </c>
      <c r="J6" s="7"/>
      <c r="K6" s="38"/>
    </row>
    <row r="7" spans="1:12" ht="12.75">
      <c r="A7" s="7" t="s">
        <v>1</v>
      </c>
      <c r="B7" s="7" t="s">
        <v>18</v>
      </c>
      <c r="C7" s="7">
        <v>50000000</v>
      </c>
      <c r="D7" s="40"/>
      <c r="E7" s="12">
        <v>0</v>
      </c>
      <c r="F7" s="12">
        <v>0</v>
      </c>
      <c r="G7" s="13">
        <v>0.5</v>
      </c>
      <c r="H7" s="14">
        <f aca="true" t="shared" si="0" ref="H7:H12">-F7*$C$7+(1-F7)*$C$9*$C$7-$C$11</f>
        <v>950000</v>
      </c>
      <c r="I7" s="14">
        <f aca="true" t="shared" si="1" ref="I7:I12">F7*$C$8*$C$7+(1-F7)*$C$9*$C$7</f>
        <v>1000000</v>
      </c>
      <c r="J7" s="14">
        <f aca="true" t="shared" si="2" ref="J7:J12">H7*$H$6+I7*$I$6</f>
        <v>998000</v>
      </c>
      <c r="K7" s="41"/>
      <c r="L7" s="21"/>
    </row>
    <row r="8" spans="1:12" ht="12.75">
      <c r="A8" s="7" t="s">
        <v>2</v>
      </c>
      <c r="B8" s="7" t="s">
        <v>19</v>
      </c>
      <c r="C8" s="10">
        <v>0.065</v>
      </c>
      <c r="D8" s="40"/>
      <c r="E8" s="11" t="s">
        <v>27</v>
      </c>
      <c r="F8" s="12">
        <v>0.1</v>
      </c>
      <c r="G8" s="13">
        <v>0.2</v>
      </c>
      <c r="H8" s="14">
        <f t="shared" si="0"/>
        <v>-4150000</v>
      </c>
      <c r="I8" s="14">
        <f t="shared" si="1"/>
        <v>1225000</v>
      </c>
      <c r="J8" s="14">
        <f t="shared" si="2"/>
        <v>1010000</v>
      </c>
      <c r="K8" s="41"/>
      <c r="L8" s="21"/>
    </row>
    <row r="9" spans="1:12" ht="12.75">
      <c r="A9" s="7" t="s">
        <v>3</v>
      </c>
      <c r="B9" s="7" t="s">
        <v>20</v>
      </c>
      <c r="C9" s="7">
        <v>0.02</v>
      </c>
      <c r="D9" s="40"/>
      <c r="E9" s="11" t="s">
        <v>28</v>
      </c>
      <c r="F9" s="12">
        <v>0.3</v>
      </c>
      <c r="G9" s="13">
        <v>0.15</v>
      </c>
      <c r="H9" s="14">
        <f t="shared" si="0"/>
        <v>-14350000</v>
      </c>
      <c r="I9" s="14">
        <f t="shared" si="1"/>
        <v>1675000</v>
      </c>
      <c r="J9" s="14">
        <f t="shared" si="2"/>
        <v>1034000</v>
      </c>
      <c r="K9" s="41"/>
      <c r="L9" s="21"/>
    </row>
    <row r="10" spans="1:12" ht="12.75">
      <c r="A10" s="9" t="s">
        <v>41</v>
      </c>
      <c r="B10" s="9" t="s">
        <v>33</v>
      </c>
      <c r="C10" s="9">
        <v>0.17</v>
      </c>
      <c r="D10" s="40"/>
      <c r="E10" s="11" t="s">
        <v>29</v>
      </c>
      <c r="F10" s="12">
        <v>0.5</v>
      </c>
      <c r="G10" s="13">
        <v>0.05</v>
      </c>
      <c r="H10" s="14">
        <f t="shared" si="0"/>
        <v>-24550000</v>
      </c>
      <c r="I10" s="14">
        <f t="shared" si="1"/>
        <v>2125000</v>
      </c>
      <c r="J10" s="14">
        <f t="shared" si="2"/>
        <v>1058000</v>
      </c>
      <c r="K10" s="41"/>
      <c r="L10" s="21"/>
    </row>
    <row r="11" spans="1:12" ht="12.75">
      <c r="A11" s="7" t="s">
        <v>12</v>
      </c>
      <c r="B11" s="7" t="s">
        <v>22</v>
      </c>
      <c r="C11" s="7">
        <v>50000</v>
      </c>
      <c r="D11" s="40"/>
      <c r="E11" s="11" t="s">
        <v>30</v>
      </c>
      <c r="F11" s="12">
        <v>0.7</v>
      </c>
      <c r="G11" s="13">
        <v>0.05</v>
      </c>
      <c r="H11" s="14">
        <f t="shared" si="0"/>
        <v>-34750000</v>
      </c>
      <c r="I11" s="14">
        <f t="shared" si="1"/>
        <v>2575000</v>
      </c>
      <c r="J11" s="14">
        <f t="shared" si="2"/>
        <v>1082000</v>
      </c>
      <c r="K11" s="41"/>
      <c r="L11" s="21"/>
    </row>
    <row r="12" spans="1:12" ht="12.75">
      <c r="A12" s="7" t="s">
        <v>4</v>
      </c>
      <c r="B12" s="7" t="s">
        <v>23</v>
      </c>
      <c r="C12" s="7">
        <v>2</v>
      </c>
      <c r="D12" s="40"/>
      <c r="E12" s="11" t="s">
        <v>31</v>
      </c>
      <c r="F12" s="12">
        <v>0.9</v>
      </c>
      <c r="G12" s="13">
        <v>0.05</v>
      </c>
      <c r="H12" s="14">
        <f t="shared" si="0"/>
        <v>-44950000</v>
      </c>
      <c r="I12" s="14">
        <f t="shared" si="1"/>
        <v>3025000</v>
      </c>
      <c r="J12" s="14">
        <f t="shared" si="2"/>
        <v>1106000</v>
      </c>
      <c r="K12" s="41"/>
      <c r="L12" s="21"/>
    </row>
    <row r="13" spans="1:15" ht="12.75">
      <c r="A13" s="7" t="s">
        <v>25</v>
      </c>
      <c r="B13" s="7" t="s">
        <v>24</v>
      </c>
      <c r="C13" s="7">
        <v>0.02</v>
      </c>
      <c r="D13" s="40"/>
      <c r="E13" s="7"/>
      <c r="F13" s="15">
        <f>F7*G7+F8*G8+F9*G9+F10*G10+F11*G11+F12*G12</f>
        <v>0.17</v>
      </c>
      <c r="G13" s="7"/>
      <c r="H13" s="7"/>
      <c r="I13" s="7"/>
      <c r="J13" s="16">
        <f>SUMPRODUCT(G7:G12,J7:J12)</f>
        <v>1018400</v>
      </c>
      <c r="K13" s="38"/>
      <c r="O13" s="22"/>
    </row>
    <row r="14" spans="1:10" ht="12.75">
      <c r="A14" s="39"/>
      <c r="B14" s="39"/>
      <c r="C14" s="39"/>
      <c r="E14" s="39"/>
      <c r="F14" s="39"/>
      <c r="G14" s="39"/>
      <c r="H14" s="39"/>
      <c r="I14" s="39"/>
      <c r="J14" s="39"/>
    </row>
    <row r="15" ht="12.75">
      <c r="A15" s="18" t="s">
        <v>42</v>
      </c>
    </row>
    <row r="16" spans="1:2" ht="12.75">
      <c r="A16" s="2"/>
      <c r="B16" s="2"/>
    </row>
    <row r="17" spans="1:15" ht="12.75">
      <c r="A17" s="6" t="s">
        <v>5</v>
      </c>
      <c r="B17" s="8" t="s">
        <v>6</v>
      </c>
      <c r="C17" s="38"/>
      <c r="O17" s="22"/>
    </row>
    <row r="18" spans="1:4" ht="12.75">
      <c r="A18" s="42" t="s">
        <v>9</v>
      </c>
      <c r="B18" s="16">
        <f>$C$6*(-$C$7)+(1-$C$6)*$C$8*$C$7</f>
        <v>1120000</v>
      </c>
      <c r="C18" s="38"/>
      <c r="D18" s="22" t="s">
        <v>45</v>
      </c>
    </row>
    <row r="19" spans="1:5" ht="12.75">
      <c r="A19" s="42" t="s">
        <v>10</v>
      </c>
      <c r="B19" s="14">
        <f>$C$6*(-$C$10*$C$7+(1-$C$10)*$C$9*$C$7-$C$11)+(1-$C$6)*($C$10*$C$8*$C$7+(1-$C$10)*$C$9*$C$7)</f>
        <v>1018400</v>
      </c>
      <c r="C19" s="38"/>
      <c r="D19" s="24"/>
      <c r="E19" s="25"/>
    </row>
    <row r="20" spans="1:15" ht="12.75">
      <c r="A20" s="42" t="s">
        <v>11</v>
      </c>
      <c r="B20" s="14">
        <f>$C$6*(-$C$7/$C$12+$C$13*$C$7/$C$12)+(1-$C$6)*($C$7/$C$12*$C$8+$C$13*$C$7/$C$12)</f>
        <v>1060000</v>
      </c>
      <c r="C20" s="38"/>
      <c r="O20" s="22"/>
    </row>
    <row r="21" spans="1:14" ht="12.75">
      <c r="A21" s="39"/>
      <c r="B21" s="39"/>
      <c r="N21" s="26"/>
    </row>
    <row r="22" spans="1:14" ht="12.75">
      <c r="A22" s="20" t="s">
        <v>43</v>
      </c>
      <c r="M22" s="37" t="s">
        <v>46</v>
      </c>
      <c r="N22" s="26"/>
    </row>
    <row r="23" spans="1:15" ht="12.75">
      <c r="A23" s="22" t="s">
        <v>44</v>
      </c>
      <c r="M23" s="2"/>
      <c r="N23" s="26"/>
      <c r="O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67"/>
      <c r="M24" s="5" t="s">
        <v>47</v>
      </c>
      <c r="N24" s="68"/>
      <c r="O24" s="5" t="s">
        <v>48</v>
      </c>
      <c r="P24" s="38"/>
    </row>
    <row r="25" spans="1:16" ht="12.75">
      <c r="A25" s="46" t="s">
        <v>35</v>
      </c>
      <c r="B25" s="47">
        <v>0.0421</v>
      </c>
      <c r="C25" s="47">
        <v>0.04215</v>
      </c>
      <c r="D25" s="47">
        <v>0.0422</v>
      </c>
      <c r="E25" s="47">
        <v>0.04225</v>
      </c>
      <c r="F25" s="47">
        <v>0.0423</v>
      </c>
      <c r="G25" s="47">
        <v>0.04235</v>
      </c>
      <c r="H25" s="47">
        <v>0.0424</v>
      </c>
      <c r="I25" s="47">
        <v>0.04245</v>
      </c>
      <c r="J25" s="47">
        <v>0.0425</v>
      </c>
      <c r="K25" s="47">
        <v>0.04255</v>
      </c>
      <c r="L25" s="59"/>
      <c r="M25" s="10">
        <v>0.042253521126760576</v>
      </c>
      <c r="N25" s="68"/>
      <c r="O25" s="10">
        <v>0.042374090455129125</v>
      </c>
      <c r="P25" s="38"/>
    </row>
    <row r="26" spans="1:16" ht="12.75">
      <c r="A26" s="17" t="s">
        <v>9</v>
      </c>
      <c r="B26" s="48">
        <f>B$25*(-$C$7)+(1-B$25)*$C$8*$C$7</f>
        <v>1008175</v>
      </c>
      <c r="C26" s="48">
        <f>C$25*(-$C$7)+(1-C$25)*$C$8*$C$7</f>
        <v>1005512.5</v>
      </c>
      <c r="D26" s="48">
        <f aca="true" t="shared" si="3" ref="D26:M26">D$25*(-$C$7)+(1-D$25)*$C$8*$C$7</f>
        <v>1002850</v>
      </c>
      <c r="E26" s="48">
        <f t="shared" si="3"/>
        <v>1000187.5</v>
      </c>
      <c r="F26" s="48">
        <f t="shared" si="3"/>
        <v>997525</v>
      </c>
      <c r="G26" s="48">
        <f t="shared" si="3"/>
        <v>994862.5</v>
      </c>
      <c r="H26" s="48">
        <f t="shared" si="3"/>
        <v>992200</v>
      </c>
      <c r="I26" s="48">
        <f t="shared" si="3"/>
        <v>989537.5</v>
      </c>
      <c r="J26" s="48">
        <f t="shared" si="3"/>
        <v>986875</v>
      </c>
      <c r="K26" s="48">
        <f t="shared" si="3"/>
        <v>984212.5000000005</v>
      </c>
      <c r="L26" s="63"/>
      <c r="M26" s="48">
        <f t="shared" si="3"/>
        <v>999999.9999999991</v>
      </c>
      <c r="N26" s="40"/>
      <c r="O26" s="48"/>
      <c r="P26" s="38"/>
    </row>
    <row r="27" spans="1:16" ht="12.75">
      <c r="A27" s="17" t="s">
        <v>10</v>
      </c>
      <c r="B27" s="48">
        <f>B25*(-$C$10*$C$7+(1-$C$10)*$C$9*$C$7-$C$11)+(1-B25)*($C$10*$C$8*$C$7+(1-$C$10)*$C$9*$C$7)</f>
        <v>999284.75</v>
      </c>
      <c r="C27" s="48">
        <f>C25*(-$C$10*$C$7+(1-$C$10)*$C$9*$C$7-$C$11)+(1-C25)*($C$10*$C$8*$C$7+(1-$C$10)*$C$9*$C$7)</f>
        <v>998829.625</v>
      </c>
      <c r="D27" s="48">
        <f aca="true" t="shared" si="4" ref="D27:K27">D25*(-$C$10*$C$7+(1-$C$10)*$C$9*$C$7-$C$11)+(1-D25)*($C$10*$C$8*$C$7+(1-$C$10)*$C$9*$C$7)</f>
        <v>998374.5</v>
      </c>
      <c r="E27" s="48">
        <f t="shared" si="4"/>
        <v>997919.375</v>
      </c>
      <c r="F27" s="48">
        <f t="shared" si="4"/>
        <v>997464.25</v>
      </c>
      <c r="G27" s="48">
        <f t="shared" si="4"/>
        <v>997009.125</v>
      </c>
      <c r="H27" s="48">
        <f t="shared" si="4"/>
        <v>996554</v>
      </c>
      <c r="I27" s="48">
        <f t="shared" si="4"/>
        <v>996098.875</v>
      </c>
      <c r="J27" s="48">
        <f t="shared" si="4"/>
        <v>995643.75</v>
      </c>
      <c r="K27" s="48">
        <f t="shared" si="4"/>
        <v>995188.625</v>
      </c>
      <c r="L27" s="63"/>
      <c r="M27" s="57"/>
      <c r="N27" s="40"/>
      <c r="O27" s="48">
        <f>O25*(-$C$10*$C$7+(1-$C$10)*$C$9*$C$7-$C$11)+(1-O25)*($C$10*$C$8*$C$7+(1-$C$10)*$C$9*$C$7)</f>
        <v>996789.8416321871</v>
      </c>
      <c r="P27" s="38"/>
    </row>
    <row r="28" spans="1:16" ht="12.75">
      <c r="A28" s="17" t="s">
        <v>11</v>
      </c>
      <c r="B28" s="48">
        <f>B$25*(-$C$7/$C$12+$C$13*$C$7/$C$12)+(1-B$25)*($C$7/$C$12*$C$8+$C$13*$C$7/$C$12)</f>
        <v>1004087.5</v>
      </c>
      <c r="C28" s="48">
        <f>C$25*(-$C$7/$C$12+$C$13*$C$7/$C$12)+(1-C$25)*($C$7/$C$12*$C$8+$C$13*$C$7/$C$12)</f>
        <v>1002756.25</v>
      </c>
      <c r="D28" s="48">
        <f aca="true" t="shared" si="5" ref="D28:O28">D$25*(-$C$7/$C$12+$C$13*$C$7/$C$12)+(1-D$25)*($C$7/$C$12*$C$8+$C$13*$C$7/$C$12)</f>
        <v>1001425</v>
      </c>
      <c r="E28" s="48">
        <f t="shared" si="5"/>
        <v>1000093.7499999999</v>
      </c>
      <c r="F28" s="48">
        <f t="shared" si="5"/>
        <v>998762.5000000001</v>
      </c>
      <c r="G28" s="48">
        <f t="shared" si="5"/>
        <v>997431.25</v>
      </c>
      <c r="H28" s="48">
        <f t="shared" si="5"/>
        <v>996100</v>
      </c>
      <c r="I28" s="48">
        <f t="shared" si="5"/>
        <v>994768.75</v>
      </c>
      <c r="J28" s="48">
        <f t="shared" si="5"/>
        <v>993437.4999999999</v>
      </c>
      <c r="K28" s="48">
        <f t="shared" si="5"/>
        <v>992106.2500000001</v>
      </c>
      <c r="L28" s="63"/>
      <c r="M28" s="48">
        <f t="shared" si="5"/>
        <v>999999.9999999995</v>
      </c>
      <c r="N28" s="69"/>
      <c r="O28" s="48">
        <f t="shared" si="5"/>
        <v>996789.8416321871</v>
      </c>
      <c r="P28" s="61"/>
    </row>
    <row r="29" spans="1:16" ht="12.7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29"/>
      <c r="M29" s="65"/>
      <c r="N29" s="30"/>
      <c r="O29" s="65"/>
      <c r="P29" s="30"/>
    </row>
    <row r="30" spans="1:16" ht="12.7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8"/>
      <c r="M30" s="5" t="s">
        <v>50</v>
      </c>
      <c r="N30" s="40"/>
      <c r="O30" s="5" t="s">
        <v>49</v>
      </c>
      <c r="P30" s="38"/>
    </row>
    <row r="31" spans="1:16" ht="12.75">
      <c r="A31" s="46" t="s">
        <v>8</v>
      </c>
      <c r="B31" s="47">
        <v>0.06225</v>
      </c>
      <c r="C31" s="47">
        <v>0.0623</v>
      </c>
      <c r="D31" s="47">
        <v>0.06235</v>
      </c>
      <c r="E31" s="47">
        <v>0.0624</v>
      </c>
      <c r="F31" s="47">
        <v>0.06245</v>
      </c>
      <c r="G31" s="47">
        <v>0.0625</v>
      </c>
      <c r="H31" s="47">
        <v>0.06255</v>
      </c>
      <c r="I31" s="47">
        <v>0.0626</v>
      </c>
      <c r="J31" s="47">
        <v>0.06265</v>
      </c>
      <c r="K31" s="47">
        <v>0.0627</v>
      </c>
      <c r="L31" s="59"/>
      <c r="M31" s="10">
        <v>0.06237373737373737</v>
      </c>
      <c r="N31" s="40"/>
      <c r="O31" s="10">
        <v>0.0625</v>
      </c>
      <c r="P31" s="38"/>
    </row>
    <row r="32" spans="1:16" ht="12.75">
      <c r="A32" s="17" t="s">
        <v>9</v>
      </c>
      <c r="B32" s="52">
        <f>$C$6*(-$C$7)+(1-$C$6)*B$31*$C$7</f>
        <v>988000</v>
      </c>
      <c r="C32" s="52">
        <f aca="true" t="shared" si="6" ref="C32:O32">$C$6*(-$C$7)+(1-$C$6)*C$31*$C$7</f>
        <v>990400</v>
      </c>
      <c r="D32" s="52">
        <f t="shared" si="6"/>
        <v>992800</v>
      </c>
      <c r="E32" s="52">
        <f t="shared" si="6"/>
        <v>995199.9999999995</v>
      </c>
      <c r="F32" s="52">
        <f t="shared" si="6"/>
        <v>997600</v>
      </c>
      <c r="G32" s="52">
        <f t="shared" si="6"/>
        <v>1000000</v>
      </c>
      <c r="H32" s="52">
        <f t="shared" si="6"/>
        <v>1002399.9999999995</v>
      </c>
      <c r="I32" s="52">
        <f t="shared" si="6"/>
        <v>1004800</v>
      </c>
      <c r="J32" s="52">
        <f t="shared" si="6"/>
        <v>1007200</v>
      </c>
      <c r="K32" s="52">
        <f t="shared" si="6"/>
        <v>1009600</v>
      </c>
      <c r="L32" s="70"/>
      <c r="M32" s="52"/>
      <c r="N32" s="40"/>
      <c r="O32" s="52">
        <f t="shared" si="6"/>
        <v>1000000</v>
      </c>
      <c r="P32" s="38"/>
    </row>
    <row r="33" spans="1:16" ht="12.75">
      <c r="A33" s="17" t="s">
        <v>10</v>
      </c>
      <c r="B33" s="48">
        <f>$C$6*(-$C$10*$C$7+(1-$C$10)*$C$9*$C$7-$C$11)+(1-$C$6)*($C$10*B31*$C$7+(1-$C$10)*$C$9*$C$7)</f>
        <v>995960</v>
      </c>
      <c r="C33" s="48">
        <f aca="true" t="shared" si="7" ref="C33:K33">$C$6*(-$C$10*$C$7+(1-$C$10)*$C$9*$C$7-$C$11)+(1-$C$6)*($C$10*C31*$C$7+(1-$C$10)*$C$9*$C$7)</f>
        <v>996368</v>
      </c>
      <c r="D33" s="48">
        <f t="shared" si="7"/>
        <v>996776</v>
      </c>
      <c r="E33" s="48">
        <f t="shared" si="7"/>
        <v>997184</v>
      </c>
      <c r="F33" s="48">
        <f t="shared" si="7"/>
        <v>997592</v>
      </c>
      <c r="G33" s="48">
        <f t="shared" si="7"/>
        <v>998000</v>
      </c>
      <c r="H33" s="48">
        <f t="shared" si="7"/>
        <v>998408</v>
      </c>
      <c r="I33" s="48">
        <f t="shared" si="7"/>
        <v>998816</v>
      </c>
      <c r="J33" s="48">
        <f t="shared" si="7"/>
        <v>999224</v>
      </c>
      <c r="K33" s="48">
        <f t="shared" si="7"/>
        <v>999632</v>
      </c>
      <c r="L33" s="63"/>
      <c r="M33" s="48">
        <f>$C$6*(-$C$10*$C$7+(1-$C$10)*$C$9*$C$7-$C$11)+(1-$C$6)*($C$10*M31*$C$7+(1-$C$10)*$C$9*$C$7)</f>
        <v>996969.696969697</v>
      </c>
      <c r="N33" s="40"/>
      <c r="O33" s="48"/>
      <c r="P33" s="38"/>
    </row>
    <row r="34" spans="1:16" ht="12.75">
      <c r="A34" s="17" t="s">
        <v>11</v>
      </c>
      <c r="B34" s="52">
        <f>$C$6*(-$C$7/$C$12+$C$13*$C$7/$C$12)+(1-$C$6)*($C$7/$C$12*B$31+$C$13*$C$7/$C$12)</f>
        <v>994000</v>
      </c>
      <c r="C34" s="52">
        <f aca="true" t="shared" si="8" ref="C34:O34">$C$6*(-$C$7/$C$12+$C$13*$C$7/$C$12)+(1-$C$6)*($C$7/$C$12*C$31+$C$13*$C$7/$C$12)</f>
        <v>995200</v>
      </c>
      <c r="D34" s="52">
        <f t="shared" si="8"/>
        <v>996400</v>
      </c>
      <c r="E34" s="52">
        <f t="shared" si="8"/>
        <v>997600</v>
      </c>
      <c r="F34" s="52">
        <f t="shared" si="8"/>
        <v>998800</v>
      </c>
      <c r="G34" s="52">
        <f t="shared" si="8"/>
        <v>1000000</v>
      </c>
      <c r="H34" s="52">
        <f t="shared" si="8"/>
        <v>1001199.9999999998</v>
      </c>
      <c r="I34" s="52">
        <f t="shared" si="8"/>
        <v>1002400</v>
      </c>
      <c r="J34" s="52">
        <f t="shared" si="8"/>
        <v>1003600</v>
      </c>
      <c r="K34" s="52">
        <f t="shared" si="8"/>
        <v>1004800.0000000002</v>
      </c>
      <c r="L34" s="70"/>
      <c r="M34" s="52">
        <f t="shared" si="8"/>
        <v>996969.696969697</v>
      </c>
      <c r="N34" s="69"/>
      <c r="O34" s="52">
        <f t="shared" si="8"/>
        <v>1000000</v>
      </c>
      <c r="P34" s="61"/>
    </row>
    <row r="35" spans="1:16" ht="12.75">
      <c r="A35" s="4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31"/>
      <c r="M35" s="71"/>
      <c r="N35" s="30"/>
      <c r="O35" s="51"/>
      <c r="P35" s="30"/>
    </row>
    <row r="36" spans="1:14" ht="12.7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8"/>
      <c r="M36" s="5" t="s">
        <v>48</v>
      </c>
      <c r="N36" s="38"/>
    </row>
    <row r="37" spans="1:15" ht="12.75">
      <c r="A37" s="46" t="s">
        <v>33</v>
      </c>
      <c r="B37" s="75">
        <v>0.1</v>
      </c>
      <c r="C37" s="75">
        <v>0.2</v>
      </c>
      <c r="D37" s="75">
        <v>0.3</v>
      </c>
      <c r="E37" s="75">
        <v>0.4</v>
      </c>
      <c r="F37" s="75">
        <v>0.5</v>
      </c>
      <c r="G37" s="75">
        <v>0.6</v>
      </c>
      <c r="H37" s="75">
        <v>0.7</v>
      </c>
      <c r="I37" s="75">
        <v>0.8</v>
      </c>
      <c r="J37" s="75">
        <v>0.9</v>
      </c>
      <c r="K37" s="75">
        <v>1</v>
      </c>
      <c r="L37" s="59"/>
      <c r="M37" s="72">
        <v>0.5166666666666643</v>
      </c>
      <c r="N37" s="38" t="s">
        <v>52</v>
      </c>
      <c r="O37" s="3" t="s">
        <v>51</v>
      </c>
    </row>
    <row r="38" spans="1:14" ht="12.75">
      <c r="A38" s="17" t="s">
        <v>9</v>
      </c>
      <c r="B38" s="48">
        <f>$C$6*(-$C$7)+(1-$C$6)*$C$8*$C$7</f>
        <v>1120000</v>
      </c>
      <c r="C38" s="48">
        <f aca="true" t="shared" si="9" ref="C38:K38">$C$6*(-$C$7)+(1-$C$6)*$C$8*$C$7</f>
        <v>1120000</v>
      </c>
      <c r="D38" s="48">
        <f t="shared" si="9"/>
        <v>1120000</v>
      </c>
      <c r="E38" s="48">
        <f t="shared" si="9"/>
        <v>1120000</v>
      </c>
      <c r="F38" s="48">
        <f t="shared" si="9"/>
        <v>1120000</v>
      </c>
      <c r="G38" s="48">
        <f t="shared" si="9"/>
        <v>1120000</v>
      </c>
      <c r="H38" s="48">
        <f t="shared" si="9"/>
        <v>1120000</v>
      </c>
      <c r="I38" s="48">
        <f t="shared" si="9"/>
        <v>1120000</v>
      </c>
      <c r="J38" s="48">
        <f t="shared" si="9"/>
        <v>1120000</v>
      </c>
      <c r="K38" s="48">
        <f t="shared" si="9"/>
        <v>1120000</v>
      </c>
      <c r="L38" s="63"/>
      <c r="M38" s="4"/>
      <c r="N38" s="38"/>
    </row>
    <row r="39" spans="1:15" ht="12.75">
      <c r="A39" s="17" t="s">
        <v>10</v>
      </c>
      <c r="B39" s="48">
        <f>$C$6*(-B37*$C$7+(1-B37)*$C$9*$C$7-$C$11)+(1-$C$6)*(B37*$C$8*$C$7+(1-B37)*$C$9*$C$7)</f>
        <v>1010000</v>
      </c>
      <c r="C39" s="48">
        <f aca="true" t="shared" si="10" ref="C39:K39">$C$6*(-C37*$C$7+(1-C37)*$C$9*$C$7-$C$11)+(1-$C$6)*(C37*$C$8*$C$7+(1-C37)*$C$9*$C$7)</f>
        <v>1022000</v>
      </c>
      <c r="D39" s="48">
        <f t="shared" si="10"/>
        <v>1034000</v>
      </c>
      <c r="E39" s="48">
        <f t="shared" si="10"/>
        <v>1046000</v>
      </c>
      <c r="F39" s="48">
        <f t="shared" si="10"/>
        <v>1058000</v>
      </c>
      <c r="G39" s="48">
        <f t="shared" si="10"/>
        <v>1070000</v>
      </c>
      <c r="H39" s="48">
        <f t="shared" si="10"/>
        <v>1082000</v>
      </c>
      <c r="I39" s="48">
        <f t="shared" si="10"/>
        <v>1094000</v>
      </c>
      <c r="J39" s="48">
        <f t="shared" si="10"/>
        <v>1106000</v>
      </c>
      <c r="K39" s="48">
        <f t="shared" si="10"/>
        <v>1118000</v>
      </c>
      <c r="L39" s="63"/>
      <c r="M39" s="48">
        <f>$C$6*(-M37*$C$7+(1-M37)*$C$9*$C$7-$C$11)+(1-$C$6)*(M37*$C$8*$C$7+(1-M37)*$C$9*$C$7)</f>
        <v>1060000</v>
      </c>
      <c r="N39" s="38"/>
      <c r="O39" s="32"/>
    </row>
    <row r="40" spans="1:15" ht="12.75">
      <c r="A40" s="17" t="s">
        <v>11</v>
      </c>
      <c r="B40" s="48">
        <f>$C$6*(-$C$7/$C$12+$C$13*$C$7/$C$12)+(1-$C$6)*($C$7/$C$12*$C$8+$C$13*$C$7/$C$12)</f>
        <v>1060000</v>
      </c>
      <c r="C40" s="48">
        <f aca="true" t="shared" si="11" ref="C40:M40">$C$6*(-$C$7/$C$12+$C$13*$C$7/$C$12)+(1-$C$6)*($C$7/$C$12*$C$8+$C$13*$C$7/$C$12)</f>
        <v>1060000</v>
      </c>
      <c r="D40" s="48">
        <f t="shared" si="11"/>
        <v>1060000</v>
      </c>
      <c r="E40" s="48">
        <f t="shared" si="11"/>
        <v>1060000</v>
      </c>
      <c r="F40" s="48">
        <f t="shared" si="11"/>
        <v>1060000</v>
      </c>
      <c r="G40" s="48">
        <f t="shared" si="11"/>
        <v>1060000</v>
      </c>
      <c r="H40" s="48">
        <f t="shared" si="11"/>
        <v>1060000</v>
      </c>
      <c r="I40" s="48">
        <f t="shared" si="11"/>
        <v>1060000</v>
      </c>
      <c r="J40" s="48">
        <f t="shared" si="11"/>
        <v>1060000</v>
      </c>
      <c r="K40" s="48">
        <f t="shared" si="11"/>
        <v>1060000</v>
      </c>
      <c r="L40" s="63"/>
      <c r="M40" s="48">
        <f t="shared" si="11"/>
        <v>1060000</v>
      </c>
      <c r="N40" s="61"/>
      <c r="O40" s="22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29"/>
      <c r="M41" s="65"/>
      <c r="N41" s="30"/>
      <c r="O41" s="22"/>
    </row>
    <row r="42" spans="1:14" ht="12.7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8"/>
      <c r="M42" s="5" t="s">
        <v>55</v>
      </c>
      <c r="N42" s="61"/>
    </row>
    <row r="43" spans="1:14" ht="12.75">
      <c r="A43" s="46" t="s">
        <v>34</v>
      </c>
      <c r="B43" s="74">
        <v>0.02</v>
      </c>
      <c r="C43" s="75">
        <v>0.0205</v>
      </c>
      <c r="D43" s="74">
        <v>0.021</v>
      </c>
      <c r="E43" s="74">
        <v>0.0215</v>
      </c>
      <c r="F43" s="75">
        <v>0.022</v>
      </c>
      <c r="G43" s="74">
        <v>0.0225</v>
      </c>
      <c r="H43" s="74">
        <v>0.023</v>
      </c>
      <c r="I43" s="75">
        <v>0.0235</v>
      </c>
      <c r="J43" s="74">
        <v>0.024</v>
      </c>
      <c r="K43" s="74">
        <v>0.0245</v>
      </c>
      <c r="L43" s="64"/>
      <c r="M43" s="66">
        <v>0.0224482</v>
      </c>
      <c r="N43" s="61"/>
    </row>
    <row r="44" spans="1:14" ht="12.75">
      <c r="A44" s="17" t="s">
        <v>9</v>
      </c>
      <c r="B44" s="48">
        <f>$C$6*(-$C$7)+(1-$C$6)*$C$8*$C$7</f>
        <v>1120000</v>
      </c>
      <c r="C44" s="48">
        <f aca="true" t="shared" si="12" ref="C44:M44">$C$6*(-$C$7)+(1-$C$6)*$C$8*$C$7</f>
        <v>1120000</v>
      </c>
      <c r="D44" s="48">
        <f t="shared" si="12"/>
        <v>1120000</v>
      </c>
      <c r="E44" s="48">
        <f t="shared" si="12"/>
        <v>1120000</v>
      </c>
      <c r="F44" s="48">
        <f t="shared" si="12"/>
        <v>1120000</v>
      </c>
      <c r="G44" s="48">
        <f t="shared" si="12"/>
        <v>1120000</v>
      </c>
      <c r="H44" s="48">
        <f t="shared" si="12"/>
        <v>1120000</v>
      </c>
      <c r="I44" s="48">
        <f t="shared" si="12"/>
        <v>1120000</v>
      </c>
      <c r="J44" s="48">
        <f t="shared" si="12"/>
        <v>1120000</v>
      </c>
      <c r="K44" s="48">
        <f t="shared" si="12"/>
        <v>1120000</v>
      </c>
      <c r="L44" s="63"/>
      <c r="M44" s="48">
        <f t="shared" si="12"/>
        <v>1120000</v>
      </c>
      <c r="N44" s="61"/>
    </row>
    <row r="45" spans="1:15" ht="12.75">
      <c r="A45" s="17" t="s">
        <v>10</v>
      </c>
      <c r="B45" s="48">
        <f>$C$6*(-$C$10*$C$7+(1-$C$10)*B43*$C$7-$C$11)+(1-$C$6)*($C$10*$C$8*$C$7+(1-$C$10)*B43*$C$7)</f>
        <v>1018400</v>
      </c>
      <c r="C45" s="48">
        <f aca="true" t="shared" si="13" ref="C45:K45">$C$6*(-$C$10*$C$7+(1-$C$10)*C43*$C$7-$C$11)+(1-$C$6)*($C$10*$C$8*$C$7+(1-$C$10)*C43*$C$7)</f>
        <v>1039150</v>
      </c>
      <c r="D45" s="48">
        <f t="shared" si="13"/>
        <v>1059900</v>
      </c>
      <c r="E45" s="48">
        <f t="shared" si="13"/>
        <v>1080649.9999999998</v>
      </c>
      <c r="F45" s="48">
        <f t="shared" si="13"/>
        <v>1101400</v>
      </c>
      <c r="G45" s="48">
        <f t="shared" si="13"/>
        <v>1122150</v>
      </c>
      <c r="H45" s="48">
        <f t="shared" si="13"/>
        <v>1142900</v>
      </c>
      <c r="I45" s="48">
        <f t="shared" si="13"/>
        <v>1163650</v>
      </c>
      <c r="J45" s="48">
        <f t="shared" si="13"/>
        <v>1184400</v>
      </c>
      <c r="K45" s="48">
        <f t="shared" si="13"/>
        <v>1205150</v>
      </c>
      <c r="L45" s="63"/>
      <c r="M45" s="48">
        <f>$C$6*(-$C$10*$C$7+(1-$C$10)*M43*$C$7-$C$11)+(1-$C$6)*($C$10*$C$8*$C$7+(1-$C$10)*M43*$C$7)</f>
        <v>1120000.2999999998</v>
      </c>
      <c r="N45" s="61"/>
      <c r="O45" s="32"/>
    </row>
    <row r="46" spans="1:15" ht="12.75">
      <c r="A46" s="17" t="s">
        <v>11</v>
      </c>
      <c r="B46" s="48">
        <f>$C$6*(-$C$7/$C$12+$C$13*$C$7/$C$12)+(1-$C$6)*($C$7/$C$12*$C$8+$C$13*$C$7/$C$12)</f>
        <v>1060000</v>
      </c>
      <c r="C46" s="48">
        <f aca="true" t="shared" si="14" ref="C46:M46">$C$6*(-$C$7/$C$12+$C$13*$C$7/$C$12)+(1-$C$6)*($C$7/$C$12*$C$8+$C$13*$C$7/$C$12)</f>
        <v>1060000</v>
      </c>
      <c r="D46" s="48">
        <f t="shared" si="14"/>
        <v>1060000</v>
      </c>
      <c r="E46" s="48">
        <f t="shared" si="14"/>
        <v>1060000</v>
      </c>
      <c r="F46" s="48">
        <f t="shared" si="14"/>
        <v>1060000</v>
      </c>
      <c r="G46" s="48">
        <f t="shared" si="14"/>
        <v>1060000</v>
      </c>
      <c r="H46" s="48">
        <f t="shared" si="14"/>
        <v>1060000</v>
      </c>
      <c r="I46" s="48">
        <f t="shared" si="14"/>
        <v>1060000</v>
      </c>
      <c r="J46" s="48">
        <f t="shared" si="14"/>
        <v>1060000</v>
      </c>
      <c r="K46" s="48">
        <f t="shared" si="14"/>
        <v>1060000</v>
      </c>
      <c r="L46" s="63"/>
      <c r="M46" s="48"/>
      <c r="N46" s="61"/>
      <c r="O46" s="33"/>
    </row>
    <row r="47" spans="1:15" ht="12.7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29"/>
      <c r="M47" s="65"/>
      <c r="N47" s="78"/>
      <c r="O47" s="33"/>
    </row>
    <row r="48" spans="1:15" ht="12.7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8"/>
      <c r="M48" s="79"/>
      <c r="N48" s="80"/>
      <c r="O48" s="38"/>
    </row>
    <row r="49" spans="1:15" ht="12.75">
      <c r="A49" s="46" t="s">
        <v>36</v>
      </c>
      <c r="B49" s="47">
        <v>0</v>
      </c>
      <c r="C49" s="47">
        <v>25000</v>
      </c>
      <c r="D49" s="47">
        <v>50000</v>
      </c>
      <c r="E49" s="47">
        <v>75000</v>
      </c>
      <c r="F49" s="47">
        <v>100000</v>
      </c>
      <c r="G49" s="47">
        <v>125000</v>
      </c>
      <c r="H49" s="47">
        <v>150000</v>
      </c>
      <c r="I49" s="47">
        <v>175000</v>
      </c>
      <c r="J49" s="47">
        <v>200000</v>
      </c>
      <c r="K49" s="47">
        <v>225000</v>
      </c>
      <c r="L49" s="59"/>
      <c r="M49" s="79"/>
      <c r="N49" s="80"/>
      <c r="O49" s="38" t="s">
        <v>51</v>
      </c>
    </row>
    <row r="50" spans="1:15" ht="12.75">
      <c r="A50" s="17" t="s">
        <v>9</v>
      </c>
      <c r="B50" s="54">
        <f>$C$6*(-$C$7)+(1-$C$6)*$C$8*$C$7</f>
        <v>1120000</v>
      </c>
      <c r="C50" s="54">
        <f aca="true" t="shared" si="15" ref="C50:K50">$C$6*(-$C$7)+(1-$C$6)*$C$8*$C$7</f>
        <v>1120000</v>
      </c>
      <c r="D50" s="54">
        <f t="shared" si="15"/>
        <v>1120000</v>
      </c>
      <c r="E50" s="54">
        <f t="shared" si="15"/>
        <v>1120000</v>
      </c>
      <c r="F50" s="54">
        <f t="shared" si="15"/>
        <v>1120000</v>
      </c>
      <c r="G50" s="54">
        <f t="shared" si="15"/>
        <v>1120000</v>
      </c>
      <c r="H50" s="54">
        <f t="shared" si="15"/>
        <v>1120000</v>
      </c>
      <c r="I50" s="54">
        <f t="shared" si="15"/>
        <v>1120000</v>
      </c>
      <c r="J50" s="54">
        <f t="shared" si="15"/>
        <v>1120000</v>
      </c>
      <c r="K50" s="54">
        <f t="shared" si="15"/>
        <v>1120000</v>
      </c>
      <c r="L50" s="59"/>
      <c r="M50" s="80"/>
      <c r="N50" s="80"/>
      <c r="O50" s="38"/>
    </row>
    <row r="51" spans="1:15" ht="12.75">
      <c r="A51" s="17" t="s">
        <v>10</v>
      </c>
      <c r="B51" s="48">
        <f>$C$6*(-$C$10*$C$7+(1-$C$10)*$C$9*$C$7-B49)+(1-$C$6)*($C$10*$C$8*$C$7+(1-$C$10)*$C$9*$C$7)</f>
        <v>1020400</v>
      </c>
      <c r="C51" s="48">
        <f aca="true" t="shared" si="16" ref="C51:K51">$C$6*(-$C$10*$C$7+(1-$C$10)*$C$9*$C$7-C49)+(1-$C$6)*($C$10*$C$8*$C$7+(1-$C$10)*$C$9*$C$7)</f>
        <v>1019400</v>
      </c>
      <c r="D51" s="48">
        <f t="shared" si="16"/>
        <v>1018400</v>
      </c>
      <c r="E51" s="48">
        <f t="shared" si="16"/>
        <v>1017400</v>
      </c>
      <c r="F51" s="48">
        <f t="shared" si="16"/>
        <v>1016400</v>
      </c>
      <c r="G51" s="48">
        <f t="shared" si="16"/>
        <v>1015400</v>
      </c>
      <c r="H51" s="48">
        <f t="shared" si="16"/>
        <v>1014400</v>
      </c>
      <c r="I51" s="48">
        <f t="shared" si="16"/>
        <v>1013400</v>
      </c>
      <c r="J51" s="48">
        <f t="shared" si="16"/>
        <v>1012400</v>
      </c>
      <c r="K51" s="48">
        <f t="shared" si="16"/>
        <v>1011400</v>
      </c>
      <c r="L51" s="63"/>
      <c r="M51" s="81"/>
      <c r="N51" s="80"/>
      <c r="O51" s="76"/>
    </row>
    <row r="52" spans="1:15" ht="12.75">
      <c r="A52" s="17" t="s">
        <v>11</v>
      </c>
      <c r="B52" s="48">
        <f>$C$6*(-$C$7/$C$12+$C$13*$C$7/$C$12)+(1-$C$6)*($C$7/$C$12*$C$8+$C$13*$C$7/$C$12)</f>
        <v>1060000</v>
      </c>
      <c r="C52" s="48">
        <f aca="true" t="shared" si="17" ref="C52:K52">$C$6*(-$C$7/$C$12+$C$13*$C$7/$C$12)+(1-$C$6)*($C$7/$C$12*$C$8+$C$13*$C$7/$C$12)</f>
        <v>1060000</v>
      </c>
      <c r="D52" s="48">
        <f t="shared" si="17"/>
        <v>1060000</v>
      </c>
      <c r="E52" s="48">
        <f t="shared" si="17"/>
        <v>1060000</v>
      </c>
      <c r="F52" s="48">
        <f t="shared" si="17"/>
        <v>1060000</v>
      </c>
      <c r="G52" s="48">
        <f t="shared" si="17"/>
        <v>1060000</v>
      </c>
      <c r="H52" s="48">
        <f t="shared" si="17"/>
        <v>1060000</v>
      </c>
      <c r="I52" s="48">
        <f t="shared" si="17"/>
        <v>1060000</v>
      </c>
      <c r="J52" s="48">
        <f t="shared" si="17"/>
        <v>1060000</v>
      </c>
      <c r="K52" s="48">
        <f t="shared" si="17"/>
        <v>1060000</v>
      </c>
      <c r="L52" s="63"/>
      <c r="M52" s="81"/>
      <c r="N52" s="82"/>
      <c r="O52" s="77"/>
    </row>
    <row r="53" spans="1:15" ht="12.7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8"/>
      <c r="M53" s="80"/>
      <c r="N53" s="80"/>
      <c r="O53" s="38"/>
    </row>
    <row r="54" spans="1:15" ht="12.75">
      <c r="A54" s="46" t="s">
        <v>37</v>
      </c>
      <c r="B54" s="47">
        <v>2</v>
      </c>
      <c r="C54" s="47">
        <v>3</v>
      </c>
      <c r="D54" s="47">
        <v>4</v>
      </c>
      <c r="E54" s="47">
        <v>5</v>
      </c>
      <c r="F54" s="47">
        <v>6</v>
      </c>
      <c r="G54" s="47">
        <v>7</v>
      </c>
      <c r="H54" s="47">
        <v>8</v>
      </c>
      <c r="I54" s="47">
        <v>9</v>
      </c>
      <c r="J54" s="47">
        <v>10</v>
      </c>
      <c r="K54" s="47">
        <v>11</v>
      </c>
      <c r="L54" s="59"/>
      <c r="M54" s="80"/>
      <c r="N54" s="80"/>
      <c r="O54" s="38" t="s">
        <v>51</v>
      </c>
    </row>
    <row r="55" spans="1:15" ht="12.75">
      <c r="A55" s="17" t="s">
        <v>9</v>
      </c>
      <c r="B55" s="48">
        <f>$C$6*(-$C$7)+(1-$C$6)*$C$8*$C$7</f>
        <v>1120000</v>
      </c>
      <c r="C55" s="48">
        <f aca="true" t="shared" si="18" ref="C55:K55">$C$6*(-$C$7)+(1-$C$6)*$C$8*$C$7</f>
        <v>1120000</v>
      </c>
      <c r="D55" s="48">
        <f t="shared" si="18"/>
        <v>1120000</v>
      </c>
      <c r="E55" s="48">
        <f t="shared" si="18"/>
        <v>1120000</v>
      </c>
      <c r="F55" s="48">
        <f t="shared" si="18"/>
        <v>1120000</v>
      </c>
      <c r="G55" s="48">
        <f t="shared" si="18"/>
        <v>1120000</v>
      </c>
      <c r="H55" s="48">
        <f t="shared" si="18"/>
        <v>1120000</v>
      </c>
      <c r="I55" s="48">
        <f t="shared" si="18"/>
        <v>1120000</v>
      </c>
      <c r="J55" s="48">
        <f t="shared" si="18"/>
        <v>1120000</v>
      </c>
      <c r="K55" s="48">
        <f t="shared" si="18"/>
        <v>1120000</v>
      </c>
      <c r="L55" s="63"/>
      <c r="M55" s="80"/>
      <c r="N55" s="80"/>
      <c r="O55" s="38"/>
    </row>
    <row r="56" spans="1:15" ht="12.75">
      <c r="A56" s="17" t="s">
        <v>10</v>
      </c>
      <c r="B56" s="48">
        <f>$C$6*(-$C$10*$C$7+(1-$C$10)*$C$9*$C$7-$C$11)+(1-$C$6)*($C$10*$C$8*$C$7+(1-$C$10)*$C$9*$C$7)</f>
        <v>1018400</v>
      </c>
      <c r="C56" s="48">
        <f aca="true" t="shared" si="19" ref="C56:K56">$C$6*(-$C$10*$C$7+(1-$C$10)*$C$9*$C$7-$C$11)+(1-$C$6)*($C$10*$C$8*$C$7+(1-$C$10)*$C$9*$C$7)</f>
        <v>1018400</v>
      </c>
      <c r="D56" s="48">
        <f t="shared" si="19"/>
        <v>1018400</v>
      </c>
      <c r="E56" s="48">
        <f t="shared" si="19"/>
        <v>1018400</v>
      </c>
      <c r="F56" s="48">
        <f t="shared" si="19"/>
        <v>1018400</v>
      </c>
      <c r="G56" s="48">
        <f t="shared" si="19"/>
        <v>1018400</v>
      </c>
      <c r="H56" s="48">
        <f t="shared" si="19"/>
        <v>1018400</v>
      </c>
      <c r="I56" s="48">
        <f t="shared" si="19"/>
        <v>1018400</v>
      </c>
      <c r="J56" s="48">
        <f t="shared" si="19"/>
        <v>1018400</v>
      </c>
      <c r="K56" s="48">
        <f t="shared" si="19"/>
        <v>1018400</v>
      </c>
      <c r="L56" s="43"/>
      <c r="M56" s="39"/>
      <c r="N56" s="39"/>
      <c r="O56" s="32"/>
    </row>
    <row r="57" spans="1:15" ht="12.75">
      <c r="A57" s="17" t="s">
        <v>11</v>
      </c>
      <c r="B57" s="48">
        <f>$C$6*(-$C$7/B54+$C$13*$C$7/B54)+(1-$C$6)*($C$7/B54*$C$8+$C$13*$C$7/B54)</f>
        <v>1060000</v>
      </c>
      <c r="C57" s="48">
        <f aca="true" t="shared" si="20" ref="C57:K57">$C$6*(-$C$7/C54+$C$13*$C$7/C54)+(1-$C$6)*($C$7/C54*$C$8+$C$13*$C$7/C54)</f>
        <v>706666.6666666665</v>
      </c>
      <c r="D57" s="48">
        <f t="shared" si="20"/>
        <v>530000</v>
      </c>
      <c r="E57" s="48">
        <f t="shared" si="20"/>
        <v>424000</v>
      </c>
      <c r="F57" s="48">
        <f t="shared" si="20"/>
        <v>353333.33333333326</v>
      </c>
      <c r="G57" s="48">
        <f t="shared" si="20"/>
        <v>302857.14285714284</v>
      </c>
      <c r="H57" s="48">
        <f t="shared" si="20"/>
        <v>265000</v>
      </c>
      <c r="I57" s="48">
        <f t="shared" si="20"/>
        <v>235555.5555555555</v>
      </c>
      <c r="J57" s="48">
        <f t="shared" si="20"/>
        <v>212000</v>
      </c>
      <c r="K57" s="48">
        <f t="shared" si="20"/>
        <v>192727.27272727268</v>
      </c>
      <c r="L57" s="43"/>
      <c r="M57" s="22"/>
      <c r="O57" s="22"/>
    </row>
    <row r="58" spans="1:15" ht="12.7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29"/>
      <c r="M58" s="19"/>
      <c r="O58" s="22"/>
    </row>
    <row r="59" spans="1:14" ht="12.7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8"/>
      <c r="M59" s="62" t="s">
        <v>47</v>
      </c>
      <c r="N59" s="38"/>
    </row>
    <row r="60" spans="1:14" ht="12.75">
      <c r="A60" s="46" t="s">
        <v>38</v>
      </c>
      <c r="B60" s="53">
        <v>0.017</v>
      </c>
      <c r="C60" s="47">
        <v>0.018</v>
      </c>
      <c r="D60" s="53">
        <v>0.019</v>
      </c>
      <c r="E60" s="47">
        <v>0.02</v>
      </c>
      <c r="F60" s="53">
        <v>0.021</v>
      </c>
      <c r="G60" s="47">
        <v>0.022</v>
      </c>
      <c r="H60" s="53">
        <v>0.023</v>
      </c>
      <c r="I60" s="47">
        <v>0.024</v>
      </c>
      <c r="J60" s="53">
        <v>0.025</v>
      </c>
      <c r="K60" s="47">
        <v>0.026</v>
      </c>
      <c r="L60" s="59"/>
      <c r="M60" s="83">
        <v>0.02239999999999999</v>
      </c>
      <c r="N60" s="38"/>
    </row>
    <row r="61" spans="1:14" ht="12.75">
      <c r="A61" s="17" t="s">
        <v>9</v>
      </c>
      <c r="B61" s="57">
        <f>$C$6*(-$C$7)+(1-$C$6)*$C$8*$C$7</f>
        <v>1120000</v>
      </c>
      <c r="C61" s="57">
        <f aca="true" t="shared" si="21" ref="C61:M61">$C$6*(-$C$7)+(1-$C$6)*$C$8*$C$7</f>
        <v>1120000</v>
      </c>
      <c r="D61" s="57">
        <f t="shared" si="21"/>
        <v>1120000</v>
      </c>
      <c r="E61" s="57">
        <f t="shared" si="21"/>
        <v>1120000</v>
      </c>
      <c r="F61" s="57">
        <f t="shared" si="21"/>
        <v>1120000</v>
      </c>
      <c r="G61" s="57">
        <f t="shared" si="21"/>
        <v>1120000</v>
      </c>
      <c r="H61" s="57">
        <f t="shared" si="21"/>
        <v>1120000</v>
      </c>
      <c r="I61" s="57">
        <f t="shared" si="21"/>
        <v>1120000</v>
      </c>
      <c r="J61" s="57">
        <f t="shared" si="21"/>
        <v>1120000</v>
      </c>
      <c r="K61" s="57">
        <f t="shared" si="21"/>
        <v>1120000</v>
      </c>
      <c r="L61" s="60"/>
      <c r="M61" s="57">
        <f t="shared" si="21"/>
        <v>1120000</v>
      </c>
      <c r="N61" s="38"/>
    </row>
    <row r="62" spans="1:15" ht="12.75">
      <c r="A62" s="17" t="s">
        <v>10</v>
      </c>
      <c r="B62" s="57">
        <f>$C$6*(-$C$10*$C$7+(1-$C$10)*$C$9*$C$7-$C$11)+(1-$C$6)*($C$10*$C$8*$C$7+(1-$C$10)*$C$9*$C$7)</f>
        <v>1018400</v>
      </c>
      <c r="C62" s="57">
        <f aca="true" t="shared" si="22" ref="C62:K62">$C$6*(-$C$10*$C$7+(1-$C$10)*$C$9*$C$7-$C$11)+(1-$C$6)*($C$10*$C$8*$C$7+(1-$C$10)*$C$9*$C$7)</f>
        <v>1018400</v>
      </c>
      <c r="D62" s="57">
        <f t="shared" si="22"/>
        <v>1018400</v>
      </c>
      <c r="E62" s="57">
        <f t="shared" si="22"/>
        <v>1018400</v>
      </c>
      <c r="F62" s="57">
        <f t="shared" si="22"/>
        <v>1018400</v>
      </c>
      <c r="G62" s="57">
        <f t="shared" si="22"/>
        <v>1018400</v>
      </c>
      <c r="H62" s="57">
        <f t="shared" si="22"/>
        <v>1018400</v>
      </c>
      <c r="I62" s="57">
        <f t="shared" si="22"/>
        <v>1018400</v>
      </c>
      <c r="J62" s="57">
        <f t="shared" si="22"/>
        <v>1018400</v>
      </c>
      <c r="K62" s="57">
        <f t="shared" si="22"/>
        <v>1018400</v>
      </c>
      <c r="L62" s="60"/>
      <c r="M62" s="57"/>
      <c r="N62" s="38"/>
      <c r="O62" s="32"/>
    </row>
    <row r="63" spans="1:15" ht="12.75">
      <c r="A63" s="17" t="s">
        <v>11</v>
      </c>
      <c r="B63" s="57">
        <f>$C$6*(-$C$7/$C$12+B60*$C$7/$C$12)+(1-$C$6)*($C$7/$C$12*$C$8+B60*$C$7/$C$12)</f>
        <v>985000</v>
      </c>
      <c r="C63" s="57">
        <f aca="true" t="shared" si="23" ref="C63:K63">$C$6*(-$C$7/$C$12+C60*$C$7/$C$12)+(1-$C$6)*($C$7/$C$12*$C$8+C60*$C$7/$C$12)</f>
        <v>1010000</v>
      </c>
      <c r="D63" s="57">
        <f t="shared" si="23"/>
        <v>1035000</v>
      </c>
      <c r="E63" s="57">
        <f t="shared" si="23"/>
        <v>1060000</v>
      </c>
      <c r="F63" s="57">
        <f t="shared" si="23"/>
        <v>1085000</v>
      </c>
      <c r="G63" s="57">
        <f t="shared" si="23"/>
        <v>1110000</v>
      </c>
      <c r="H63" s="57">
        <f t="shared" si="23"/>
        <v>1135000</v>
      </c>
      <c r="I63" s="57">
        <f t="shared" si="23"/>
        <v>1160000</v>
      </c>
      <c r="J63" s="57">
        <f t="shared" si="23"/>
        <v>1185000</v>
      </c>
      <c r="K63" s="57">
        <f t="shared" si="23"/>
        <v>1210000</v>
      </c>
      <c r="L63" s="60"/>
      <c r="M63" s="57">
        <f>$C$6*(-$C$7/$C$12+M60*$C$7/$C$12)+(1-$C$6)*($C$7/$C$12*$C$8+M60*$C$7/$C$12)</f>
        <v>1120000</v>
      </c>
      <c r="N63" s="61"/>
      <c r="O63" s="22"/>
    </row>
    <row r="64" spans="1:13" ht="12.75">
      <c r="A64" s="44"/>
      <c r="B64" s="39"/>
      <c r="C64" s="39"/>
      <c r="D64" s="39"/>
      <c r="E64" s="39"/>
      <c r="F64" s="39"/>
      <c r="G64" s="39"/>
      <c r="H64" s="39"/>
      <c r="I64" s="39"/>
      <c r="J64" s="39"/>
      <c r="K64" s="39"/>
      <c r="M64" s="39"/>
    </row>
    <row r="65" ht="12.75">
      <c r="A65" s="27"/>
    </row>
    <row r="66" spans="1:2" ht="12.75">
      <c r="A66" s="23"/>
      <c r="B66" s="34"/>
    </row>
    <row r="67" spans="1:15" ht="12.75">
      <c r="A67" s="23"/>
      <c r="B67" s="35"/>
      <c r="C67" s="34"/>
      <c r="O67" s="32"/>
    </row>
    <row r="68" spans="1:13" ht="12.7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2.75">
      <c r="A70" s="23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 ht="12.75">
      <c r="A71" s="2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12.75">
      <c r="A72" s="2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5" ht="12.75">
      <c r="B75" s="30"/>
    </row>
  </sheetData>
  <printOptions/>
  <pageMargins left="0.75" right="0.75" top="1" bottom="1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Mannheim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norden</dc:creator>
  <cp:keywords/>
  <dc:description/>
  <cp:lastModifiedBy>norden</cp:lastModifiedBy>
  <cp:lastPrinted>2000-11-13T11:23:15Z</cp:lastPrinted>
  <dcterms:created xsi:type="dcterms:W3CDTF">2000-09-11T14:33:32Z</dcterms:created>
  <dcterms:modified xsi:type="dcterms:W3CDTF">2002-06-10T12:29:16Z</dcterms:modified>
  <cp:category/>
  <cp:version/>
  <cp:contentType/>
  <cp:contentStatus/>
</cp:coreProperties>
</file>